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ea1.sharepoint.com/teams/SecretariattotheAdvisoryBoard/Shared Documents/3. Projects/2025_3 Agriculture (ongoing)/10. final/"/>
    </mc:Choice>
  </mc:AlternateContent>
  <xr:revisionPtr revIDLastSave="4587" documentId="8_{AA17E4F7-3C54-4B98-AD04-B6D7345FE72A}" xr6:coauthVersionLast="47" xr6:coauthVersionMax="47" xr10:uidLastSave="{31573B9A-2842-4BB1-8233-6EF6CCB246FF}"/>
  <bookViews>
    <workbookView xWindow="-120" yWindow="-120" windowWidth="51840" windowHeight="21120" xr2:uid="{51E060B2-4B7F-44B8-9BB5-C4B0B2317FF0}"/>
  </bookViews>
  <sheets>
    <sheet name="Documentation" sheetId="1" r:id="rId1"/>
    <sheet name="Figure 1" sheetId="39" r:id="rId2"/>
    <sheet name="Figure 6" sheetId="7" r:id="rId3"/>
    <sheet name="Figure 7" sheetId="8" r:id="rId4"/>
    <sheet name="Figure 8" sheetId="9" r:id="rId5"/>
    <sheet name="Figure 9" sheetId="10" r:id="rId6"/>
    <sheet name="Figure 10" sheetId="11" r:id="rId7"/>
    <sheet name="Figure 11" sheetId="12" r:id="rId8"/>
    <sheet name="Figure 13" sheetId="14" r:id="rId9"/>
    <sheet name="Figure 14" sheetId="15" r:id="rId10"/>
    <sheet name="Figure 15" sheetId="16" r:id="rId11"/>
    <sheet name="Figure 16" sheetId="17" r:id="rId12"/>
    <sheet name="Figure 17" sheetId="18" r:id="rId13"/>
    <sheet name="Figure 18" sheetId="19" r:id="rId14"/>
    <sheet name="Figure 19" sheetId="20" r:id="rId15"/>
    <sheet name="Figure 25" sheetId="27" r:id="rId16"/>
    <sheet name="Figure 26" sheetId="28" r:id="rId17"/>
    <sheet name="Figure 27" sheetId="29" r:id="rId18"/>
    <sheet name="Figure 28" sheetId="30" r:id="rId19"/>
    <sheet name="Figure 29" sheetId="31" r:id="rId20"/>
  </sheets>
  <definedNames>
    <definedName name="_Ref175231050" localSheetId="0">Documentation!$B$12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4" l="1"/>
  <c r="H21" i="14"/>
  <c r="H20" i="14"/>
  <c r="G22" i="14"/>
  <c r="G21" i="14"/>
  <c r="G20" i="14"/>
  <c r="D5" i="31"/>
  <c r="H6" i="7"/>
  <c r="H7" i="7"/>
  <c r="H8" i="7"/>
  <c r="H9" i="7"/>
  <c r="H10" i="7"/>
  <c r="H11" i="7"/>
  <c r="H12" i="7"/>
  <c r="H5" i="7"/>
  <c r="H9" i="14"/>
  <c r="H8" i="14"/>
  <c r="H7" i="14"/>
  <c r="G9" i="14"/>
  <c r="G8" i="14"/>
  <c r="G7" i="14"/>
  <c r="B10" i="12" l="1"/>
  <c r="B8" i="12"/>
  <c r="F17" i="12"/>
  <c r="C5" i="12" s="1"/>
  <c r="F18" i="12"/>
  <c r="D5" i="12" s="1"/>
  <c r="F19" i="12"/>
  <c r="E5" i="12" s="1"/>
  <c r="F20" i="12"/>
  <c r="F5" i="12" s="1"/>
  <c r="F21" i="12"/>
  <c r="G5" i="12" s="1"/>
  <c r="F22" i="12"/>
  <c r="B6" i="12" s="1"/>
  <c r="F23" i="12"/>
  <c r="C6" i="12" s="1"/>
  <c r="F24" i="12"/>
  <c r="D6" i="12" s="1"/>
  <c r="F25" i="12"/>
  <c r="E6" i="12" s="1"/>
  <c r="F26" i="12"/>
  <c r="F6" i="12" s="1"/>
  <c r="F27" i="12"/>
  <c r="G6" i="12" s="1"/>
  <c r="F28" i="12"/>
  <c r="B7" i="12" s="1"/>
  <c r="F29" i="12"/>
  <c r="C7" i="12" s="1"/>
  <c r="F30" i="12"/>
  <c r="D7" i="12" s="1"/>
  <c r="F31" i="12"/>
  <c r="E7" i="12" s="1"/>
  <c r="F32" i="12"/>
  <c r="F7" i="12" s="1"/>
  <c r="F33" i="12"/>
  <c r="G7" i="12" s="1"/>
  <c r="F34" i="12"/>
  <c r="F35" i="12"/>
  <c r="C8" i="12" s="1"/>
  <c r="F36" i="12"/>
  <c r="D8" i="12" s="1"/>
  <c r="F37" i="12"/>
  <c r="E8" i="12" s="1"/>
  <c r="F38" i="12"/>
  <c r="F8" i="12" s="1"/>
  <c r="F39" i="12"/>
  <c r="G8" i="12" s="1"/>
  <c r="F40" i="12"/>
  <c r="B9" i="12" s="1"/>
  <c r="F41" i="12"/>
  <c r="C9" i="12" s="1"/>
  <c r="F42" i="12"/>
  <c r="D9" i="12" s="1"/>
  <c r="F43" i="12"/>
  <c r="E9" i="12" s="1"/>
  <c r="F44" i="12"/>
  <c r="F9" i="12" s="1"/>
  <c r="F45" i="12"/>
  <c r="G9" i="12" s="1"/>
  <c r="F46" i="12"/>
  <c r="F47" i="12"/>
  <c r="C10" i="12" s="1"/>
  <c r="F48" i="12"/>
  <c r="D10" i="12" s="1"/>
  <c r="F49" i="12"/>
  <c r="E10" i="12" s="1"/>
  <c r="F50" i="12"/>
  <c r="F10" i="12" s="1"/>
  <c r="F51" i="12"/>
  <c r="G10" i="12" s="1"/>
  <c r="F52" i="12"/>
  <c r="B11" i="12" s="1"/>
  <c r="F53" i="12"/>
  <c r="C11" i="12" s="1"/>
  <c r="F54" i="12"/>
  <c r="D11" i="12" s="1"/>
  <c r="F55" i="12"/>
  <c r="E11" i="12" s="1"/>
  <c r="F56" i="12"/>
  <c r="F11" i="12" s="1"/>
  <c r="F57" i="12"/>
  <c r="G11" i="12" s="1"/>
  <c r="F58" i="12"/>
  <c r="B12" i="12" s="1"/>
  <c r="F59" i="12"/>
  <c r="C12" i="12" s="1"/>
  <c r="F60" i="12"/>
  <c r="D12" i="12" s="1"/>
  <c r="F61" i="12"/>
  <c r="E12" i="12" s="1"/>
  <c r="F62" i="12"/>
  <c r="F12" i="12" s="1"/>
  <c r="F63" i="12"/>
  <c r="G12" i="12" s="1"/>
  <c r="F16" i="12"/>
  <c r="B5" i="12" s="1"/>
  <c r="AJ49" i="10"/>
  <c r="AJ50" i="10"/>
  <c r="AJ51" i="10"/>
  <c r="AJ52" i="10"/>
  <c r="AJ53" i="10"/>
  <c r="AJ54" i="10"/>
  <c r="AJ55" i="10"/>
  <c r="AJ56" i="10"/>
  <c r="AJ57" i="10"/>
  <c r="AJ58" i="10"/>
  <c r="AJ59" i="10"/>
  <c r="AJ60" i="10"/>
  <c r="AJ61" i="10"/>
  <c r="AJ48" i="10"/>
  <c r="AJ6" i="10"/>
  <c r="AK52" i="10"/>
  <c r="AK53" i="10"/>
  <c r="AK56" i="10"/>
  <c r="AK57" i="10"/>
  <c r="AK58" i="10"/>
  <c r="AK59" i="10"/>
  <c r="AK60" i="10"/>
  <c r="AK61" i="10"/>
  <c r="AG48" i="10"/>
  <c r="AG49" i="10"/>
  <c r="AG54" i="10"/>
  <c r="AG55" i="10"/>
  <c r="AG56" i="10"/>
  <c r="AG57" i="10"/>
  <c r="AG58" i="10"/>
  <c r="AG61" i="10"/>
  <c r="AF49" i="10"/>
  <c r="AK49" i="10" s="1"/>
  <c r="AF50" i="10"/>
  <c r="AK50" i="10" s="1"/>
  <c r="AF51" i="10"/>
  <c r="AK51" i="10" s="1"/>
  <c r="AF54" i="10"/>
  <c r="AK54" i="10" s="1"/>
  <c r="AF55" i="10"/>
  <c r="AF56" i="10"/>
  <c r="AF57" i="10"/>
  <c r="AF61" i="10"/>
  <c r="AF48" i="10"/>
  <c r="AF6" i="10"/>
  <c r="AG6" i="10"/>
  <c r="AK10" i="10"/>
  <c r="AJ7" i="10"/>
  <c r="AJ8" i="10"/>
  <c r="AJ9" i="10"/>
  <c r="AJ10" i="10"/>
  <c r="AJ11" i="10"/>
  <c r="AJ12" i="10"/>
  <c r="AJ13" i="10"/>
  <c r="AJ14" i="10"/>
  <c r="AJ15" i="10"/>
  <c r="AJ16" i="10"/>
  <c r="AJ17" i="10"/>
  <c r="AJ18" i="10"/>
  <c r="AJ19" i="10"/>
  <c r="AJ20" i="10"/>
  <c r="AJ21" i="10"/>
  <c r="AJ22" i="10"/>
  <c r="AJ23" i="10"/>
  <c r="AJ24" i="10"/>
  <c r="AG17" i="10"/>
  <c r="AF9" i="10"/>
  <c r="AF11" i="10"/>
  <c r="AF12" i="10"/>
  <c r="AF21" i="10"/>
  <c r="AF22" i="10"/>
  <c r="AF23" i="10"/>
  <c r="AF24" i="10"/>
  <c r="AK24" i="10" s="1"/>
  <c r="AG7" i="10"/>
  <c r="AG8" i="10"/>
  <c r="AG9" i="10"/>
  <c r="AG11" i="10"/>
  <c r="AG12" i="10"/>
  <c r="AG13" i="10"/>
  <c r="AG14" i="10"/>
  <c r="AG15" i="10"/>
  <c r="AG16" i="10"/>
  <c r="AG18" i="10"/>
  <c r="AG19" i="10"/>
  <c r="AG20" i="10"/>
  <c r="AG21" i="10"/>
  <c r="AG22" i="10"/>
  <c r="AG23" i="10"/>
  <c r="AG24" i="10"/>
  <c r="AF7" i="10"/>
  <c r="AF8" i="10"/>
  <c r="AF13" i="10"/>
  <c r="AK13" i="10" s="1"/>
  <c r="AF14" i="10"/>
  <c r="AK14" i="10" s="1"/>
  <c r="AF15" i="10"/>
  <c r="AF16" i="10"/>
  <c r="AF17" i="10"/>
  <c r="AK17" i="10" s="1"/>
  <c r="AF18" i="10"/>
  <c r="AF19" i="10"/>
  <c r="AF20" i="10"/>
  <c r="AK23" i="10" l="1"/>
  <c r="AK48" i="10"/>
  <c r="AK22" i="10"/>
  <c r="AK55" i="10"/>
  <c r="AK20" i="10"/>
  <c r="AK8" i="10"/>
  <c r="AK19" i="10"/>
  <c r="AK7" i="10"/>
  <c r="AK18" i="10"/>
  <c r="AK21" i="10"/>
  <c r="AK12" i="10"/>
  <c r="AK16" i="10"/>
  <c r="AK11" i="10"/>
  <c r="AK15" i="10"/>
  <c r="AK9" i="10"/>
  <c r="AK6" i="10"/>
  <c r="A20" i="1" l="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<sst xmlns="http://schemas.openxmlformats.org/spreadsheetml/2006/main" count="900" uniqueCount="354">
  <si>
    <t>Links</t>
  </si>
  <si>
    <t>Title</t>
  </si>
  <si>
    <t>Source</t>
  </si>
  <si>
    <t>Comment</t>
  </si>
  <si>
    <t>Key findings and policy recommendations for a climate-proof EU agri-food system.</t>
  </si>
  <si>
    <r>
      <t>Net GHG emissions of the EU agri-food system in 2023 per sector and greenhouse gas</t>
    </r>
    <r>
      <rPr>
        <b/>
        <sz val="10"/>
        <color theme="1"/>
        <rFont val="Segoe UI"/>
        <family val="2"/>
      </rPr>
      <t xml:space="preserve"> </t>
    </r>
  </si>
  <si>
    <t>Breakdown of agricultural GHG emissions in the EU</t>
  </si>
  <si>
    <t>GHG emissions (2023 vs. 2005) in several parts of the EU agri-food sector</t>
  </si>
  <si>
    <t>Average annual change in agricultural land (left chart) and rent prices (right chart)</t>
  </si>
  <si>
    <t>Share of farm holdings and UAA per farm holding size category</t>
  </si>
  <si>
    <t xml:space="preserve">Average agricultural annual income per farm economic size class and farm type. </t>
  </si>
  <si>
    <t>Evolution in number of farm holdings (left) and economic output (right) per sub-sector</t>
  </si>
  <si>
    <t>EU farm managers per age category 2010 vs. 2020</t>
  </si>
  <si>
    <t>Average debt-to-asset ratio of farm holdings per Member State</t>
  </si>
  <si>
    <t>EU net trade balance of agri-food products with non-EU countries</t>
  </si>
  <si>
    <t>Trends in food prices and food poverty</t>
  </si>
  <si>
    <t>Ratio of current vs. recommended intake levels per food type.</t>
  </si>
  <si>
    <t>Hidden health costs from diets in the EU27</t>
  </si>
  <si>
    <t>Historic and projected agricultural GHG emissions</t>
  </si>
  <si>
    <t>Marginal abatement cost of technical options</t>
  </si>
  <si>
    <r>
      <t>Reduction of agricultural non-CO</t>
    </r>
    <r>
      <rPr>
        <vertAlign val="subscript"/>
        <sz val="10"/>
        <color theme="1"/>
        <rFont val="Segoe UI"/>
        <family val="2"/>
      </rPr>
      <t>2</t>
    </r>
    <r>
      <rPr>
        <sz val="10"/>
        <color theme="1"/>
        <rFont val="Segoe UI"/>
        <family val="2"/>
      </rPr>
      <t xml:space="preserve"> emissions in selected scenarios</t>
    </r>
  </si>
  <si>
    <t>Technical and temporary removals for various commission scenarios</t>
  </si>
  <si>
    <t xml:space="preserve">Overview of CAP expenditures and its ‘green architecture’ </t>
  </si>
  <si>
    <t>Unit</t>
  </si>
  <si>
    <t>Total (primarily CO2)</t>
  </si>
  <si>
    <t>F-gas</t>
  </si>
  <si>
    <t>Input production</t>
  </si>
  <si>
    <t>Mt CO2e</t>
  </si>
  <si>
    <t>Agricultural production</t>
  </si>
  <si>
    <t>Processing</t>
  </si>
  <si>
    <t>Packaging</t>
  </si>
  <si>
    <t>Transport</t>
  </si>
  <si>
    <t>Retail</t>
  </si>
  <si>
    <t>Consumption</t>
  </si>
  <si>
    <t>End-of-life</t>
  </si>
  <si>
    <t>Livestock - enteric fermentation</t>
  </si>
  <si>
    <t>Livestock - manure</t>
  </si>
  <si>
    <t>Fertiliser use</t>
  </si>
  <si>
    <t>Energy use</t>
  </si>
  <si>
    <t>% reduction (right axis)</t>
  </si>
  <si>
    <t xml:space="preserve">GHG reductions </t>
  </si>
  <si>
    <t>Non-CO2 agriculture</t>
  </si>
  <si>
    <t>Agricultural energy use</t>
  </si>
  <si>
    <t>Energy agriculture</t>
  </si>
  <si>
    <t>Land-based CO2</t>
  </si>
  <si>
    <t>Agri-food total</t>
  </si>
  <si>
    <t>EU total</t>
  </si>
  <si>
    <t>% agri-food in EU</t>
  </si>
  <si>
    <t>Raw data land prices</t>
  </si>
  <si>
    <t>Code</t>
  </si>
  <si>
    <t>Land type</t>
  </si>
  <si>
    <t xml:space="preserve">Reference period </t>
  </si>
  <si>
    <t>Name</t>
  </si>
  <si>
    <t>Change</t>
  </si>
  <si>
    <t>Spain</t>
  </si>
  <si>
    <t>ES</t>
  </si>
  <si>
    <t>arable land</t>
  </si>
  <si>
    <t>EUR/ha</t>
  </si>
  <si>
    <t>Eurostat apri_lprc</t>
  </si>
  <si>
    <t>Greece</t>
  </si>
  <si>
    <t>EL</t>
  </si>
  <si>
    <t>Finland</t>
  </si>
  <si>
    <t>FI</t>
  </si>
  <si>
    <t>France</t>
  </si>
  <si>
    <t>FR</t>
  </si>
  <si>
    <t>Italy</t>
  </si>
  <si>
    <t>IT</t>
  </si>
  <si>
    <t>n.a.</t>
  </si>
  <si>
    <t>Denmark</t>
  </si>
  <si>
    <t>DK</t>
  </si>
  <si>
    <t>Slovenia</t>
  </si>
  <si>
    <t>SI</t>
  </si>
  <si>
    <t>Netherlands</t>
  </si>
  <si>
    <t>NL</t>
  </si>
  <si>
    <t>Sweden</t>
  </si>
  <si>
    <t>SE</t>
  </si>
  <si>
    <t>Ireland</t>
  </si>
  <si>
    <t>IE</t>
  </si>
  <si>
    <t>Luxembourg</t>
  </si>
  <si>
    <t>LU</t>
  </si>
  <si>
    <t>Hungary</t>
  </si>
  <si>
    <t>HU</t>
  </si>
  <si>
    <t>Poland</t>
  </si>
  <si>
    <t>PL</t>
  </si>
  <si>
    <t>Latvia</t>
  </si>
  <si>
    <t>LV</t>
  </si>
  <si>
    <t>Bulgaria</t>
  </si>
  <si>
    <t>BG</t>
  </si>
  <si>
    <t>Lithuania</t>
  </si>
  <si>
    <t>LT</t>
  </si>
  <si>
    <t>Estonia</t>
  </si>
  <si>
    <t>EE</t>
  </si>
  <si>
    <t>Czechia</t>
  </si>
  <si>
    <t>CZ</t>
  </si>
  <si>
    <t>Romania</t>
  </si>
  <si>
    <t>RO</t>
  </si>
  <si>
    <t>Raw data land rent prices</t>
  </si>
  <si>
    <t>Eurostat apri_lrnt</t>
  </si>
  <si>
    <t>Croatia</t>
  </si>
  <si>
    <t>HR</t>
  </si>
  <si>
    <t>Austria</t>
  </si>
  <si>
    <t>AT</t>
  </si>
  <si>
    <t>Belgium</t>
  </si>
  <si>
    <t>BE</t>
  </si>
  <si>
    <t>Slovakia</t>
  </si>
  <si>
    <t>SK</t>
  </si>
  <si>
    <t>LI</t>
  </si>
  <si>
    <t>% of holdings</t>
  </si>
  <si>
    <t>% of UUA</t>
  </si>
  <si>
    <t>% of UAA</t>
  </si>
  <si>
    <t>&gt; 100 ha</t>
  </si>
  <si>
    <t>Fieldcrops</t>
  </si>
  <si>
    <t>Horticulture</t>
  </si>
  <si>
    <t>Wine</t>
  </si>
  <si>
    <t>Other permanent crops</t>
  </si>
  <si>
    <t>Milk</t>
  </si>
  <si>
    <t>Other grazing livestock</t>
  </si>
  <si>
    <t>Granivores</t>
  </si>
  <si>
    <t>Mixed farms</t>
  </si>
  <si>
    <t>EU average</t>
  </si>
  <si>
    <t>Year</t>
  </si>
  <si>
    <t>2022</t>
  </si>
  <si>
    <t>2020</t>
  </si>
  <si>
    <t>2023</t>
  </si>
  <si>
    <t>2024</t>
  </si>
  <si>
    <t>Total</t>
  </si>
  <si>
    <t>Per MS</t>
  </si>
  <si>
    <t>Member State</t>
  </si>
  <si>
    <t>(SE490) Long &amp; medium-term loans (€/farm)</t>
  </si>
  <si>
    <t>(SE495) Short-term loans (€/farm)</t>
  </si>
  <si>
    <t>(SE441) Total fixed assets (€/farm)</t>
  </si>
  <si>
    <t>(SE465) Total current assets (€/farm)</t>
  </si>
  <si>
    <t>Debt to asset ratio</t>
  </si>
  <si>
    <t>CY</t>
  </si>
  <si>
    <t>PT</t>
  </si>
  <si>
    <t>DE</t>
  </si>
  <si>
    <t>Cereals</t>
  </si>
  <si>
    <t>Vegetables and fruit</t>
  </si>
  <si>
    <t>Processed foods and sugars</t>
  </si>
  <si>
    <t xml:space="preserve">Feeding stuff for animals </t>
  </si>
  <si>
    <t>Animal and vegetable oils</t>
  </si>
  <si>
    <t>Beverages and tobacco</t>
  </si>
  <si>
    <t>Red meat</t>
  </si>
  <si>
    <t>Processed meat</t>
  </si>
  <si>
    <t>Milk (incl. milk equivalents)</t>
  </si>
  <si>
    <t>Dairy products</t>
  </si>
  <si>
    <t>Vegetables</t>
  </si>
  <si>
    <t>Fruits</t>
  </si>
  <si>
    <t>Nuts and seeds</t>
  </si>
  <si>
    <t>Legumes</t>
  </si>
  <si>
    <t>EAT-Lancet - Europe and Asia</t>
  </si>
  <si>
    <t>figure 2 https://www.thelancet.com/action/showPdf?pii=S0140-6736%2825%2901201-2</t>
  </si>
  <si>
    <t>GBD optimal diet - Western Europe</t>
  </si>
  <si>
    <t>figure on page 5 https://www.thelancet.com/action/showPdf?pii=S0140-6736%2819%2930041-8</t>
  </si>
  <si>
    <t>GBD optimal diet - Central Europe</t>
  </si>
  <si>
    <t>GBD optimal diet - Eastern Europe</t>
  </si>
  <si>
    <t>National dietary guidelines - Netherlands</t>
  </si>
  <si>
    <t>https://www.rivm.nl/bibliotheek/rapporten/2022-0190.pdf</t>
  </si>
  <si>
    <t>National dietary guidelines - France</t>
  </si>
  <si>
    <t>Annex III of https://www.sciencedirect.com/science/article/pii/S0007996024001299#sec0040</t>
  </si>
  <si>
    <t>Relevant for GHG footprint</t>
  </si>
  <si>
    <t>Others</t>
  </si>
  <si>
    <t>Dairy</t>
  </si>
  <si>
    <t>Land-based emissions and removals</t>
  </si>
  <si>
    <t>Management of agricultural soils</t>
  </si>
  <si>
    <t>Livestock</t>
  </si>
  <si>
    <t>Mitigated emissions [MtCO2eq]</t>
  </si>
  <si>
    <t>Marginal cost [EUR/tCO2eq]</t>
  </si>
  <si>
    <t>Interpolated data</t>
  </si>
  <si>
    <t>GHG intentories</t>
  </si>
  <si>
    <t>S2</t>
  </si>
  <si>
    <t>S3</t>
  </si>
  <si>
    <t>LIFE</t>
  </si>
  <si>
    <t>Agora agriculture</t>
  </si>
  <si>
    <t>TYFA 2019-GHG scenario</t>
  </si>
  <si>
    <t>JRC 2025 CP scenario</t>
  </si>
  <si>
    <t>Temporary removals</t>
  </si>
  <si>
    <t>Scenario</t>
  </si>
  <si>
    <t>Permanent removals</t>
  </si>
  <si>
    <t>Source:</t>
  </si>
  <si>
    <t>EDGAR food database EU27 (GWP 100 AR5)</t>
  </si>
  <si>
    <t>Raw data inventories (GWP100 AR5)</t>
  </si>
  <si>
    <t>12-'24</t>
  </si>
  <si>
    <t>14-'24</t>
  </si>
  <si>
    <t>12-'20</t>
  </si>
  <si>
    <t>12-'23</t>
  </si>
  <si>
    <t>17-'23</t>
  </si>
  <si>
    <t>14-'22</t>
  </si>
  <si>
    <t>17-'20</t>
  </si>
  <si>
    <t>18-'24</t>
  </si>
  <si>
    <t>19-'22</t>
  </si>
  <si>
    <t>:</t>
  </si>
  <si>
    <t>Eurostat ef_m_farmleg</t>
  </si>
  <si>
    <t xml:space="preserve">Source: </t>
  </si>
  <si>
    <t>(SE010) Total labour input (AWU/farm)</t>
  </si>
  <si>
    <t>(SE420) Farm Net Income (€/farm)</t>
  </si>
  <si>
    <t>FADN database: (SE010) Total labour input (AWU/farm) &amp; (SE420) Farm Net Income (€/farm)</t>
  </si>
  <si>
    <t>(1) Fieldcrops</t>
  </si>
  <si>
    <t>(1) 2 000 - &lt; 8 000 EUR</t>
  </si>
  <si>
    <t>(2) 8 000 - &lt; 25 000 EUR</t>
  </si>
  <si>
    <t>(3) 25 000 - &lt; 50 000 EUR</t>
  </si>
  <si>
    <t>(4) 50 000 - &lt; 100 000 EUR</t>
  </si>
  <si>
    <t>(5) 100 000 - &lt; 500 000 EUR</t>
  </si>
  <si>
    <t>(6) &gt;= 500 000 EUR</t>
  </si>
  <si>
    <t>(2) Horticulture</t>
  </si>
  <si>
    <t>(3) Wine</t>
  </si>
  <si>
    <t>(4) Other permanent crops</t>
  </si>
  <si>
    <t>(5) Milk</t>
  </si>
  <si>
    <t>(6) Other grazing livestock</t>
  </si>
  <si>
    <t>(7) Granivores</t>
  </si>
  <si>
    <t>(8) Mixed</t>
  </si>
  <si>
    <t>8 Types of Farming</t>
  </si>
  <si>
    <t>Economic Size</t>
  </si>
  <si>
    <t>Net income per AWU</t>
  </si>
  <si>
    <t>Raw data</t>
  </si>
  <si>
    <t>TIME</t>
  </si>
  <si>
    <t>2010</t>
  </si>
  <si>
    <t>2013</t>
  </si>
  <si>
    <t>2016</t>
  </si>
  <si>
    <t>Zero ha</t>
  </si>
  <si>
    <t>Over 0 ha to less than 2 ha</t>
  </si>
  <si>
    <t>From 2 to 4.9 ha</t>
  </si>
  <si>
    <t>From 5 to 9.9 ha</t>
  </si>
  <si>
    <t>From 10 to 19.9 ha</t>
  </si>
  <si>
    <t>From 20 to 29.9 ha</t>
  </si>
  <si>
    <t>From 30 to 49.9 ha</t>
  </si>
  <si>
    <t>From 50 to 99.9 ha</t>
  </si>
  <si>
    <t>100 ha or over</t>
  </si>
  <si>
    <t>Less than 25 years</t>
  </si>
  <si>
    <t>From 25 to 34 years</t>
  </si>
  <si>
    <t>From 35 to 39 years</t>
  </si>
  <si>
    <t>From 35 to 44 years</t>
  </si>
  <si>
    <t>From 40 to 44 years</t>
  </si>
  <si>
    <t>From 45 to 54 years</t>
  </si>
  <si>
    <t>From 55 to 64 years</t>
  </si>
  <si>
    <t>65 years or over</t>
  </si>
  <si>
    <t>Eurostat ef_m_farmang</t>
  </si>
  <si>
    <t>FADN (SE490) &amp; (SE495) &amp; (SE441) &amp; (SE465)</t>
  </si>
  <si>
    <t>Eurostat, by SITC (ds-059331)</t>
  </si>
  <si>
    <t>FAO - The State of Food and Agriculture 2024 - Table A2.2 - Health hidden cost by dietary pattern (million 2020 PPP dollars)</t>
  </si>
  <si>
    <t>EEA Greenhouse gas emissions from agriculture in Europe - https://www.eea.europa.eu/en/analysis/indicators/greenhouse-gas-emissions-from-agriculture</t>
  </si>
  <si>
    <t>COMMISSION STAFF WORKING DOCUMENT IMPACT ASSESSMENT REPORT Part 1 Accompanying the document COMMUNICATION FROM THE COMMISSION TO THE EUROPEAN PARLIAMENT, THE COUNCIL, THE EUROPEAN ECONOMIC AND SOCIAL COMMITTEE AND THE COMMITTEE OF THE REGIONS Securing our future Europe's 2040 climate target and path to climate neutrality by 2050 building a sustainable, just and prosperous society</t>
  </si>
  <si>
    <t>Agora Agriculture, 2024, Agriculture, forestry and food in a climate neutral EU. The land use sectors as part of a sustainable food system and bioeconomy (https://www.agora-agriculture.org/fileadmin/Projects/2024/2024-09_EU_Agriculture_forestry_and_food_in_a_climate_neutral_EU/AGR_336_Land-use-study_WEB.pdf) accessed 30 April 2025.</t>
  </si>
  <si>
    <t>Aubert, P.-M., et al., 2019, Agroecology and carbon  neutrality in Europe by 2050:  what are the issues? (https://www.iddri.org/sites/default/files/PDF/Publications/Catalogue%20Iddri/Etude/201904-ST0219-TYFA%20GHG_2.pdf).</t>
  </si>
  <si>
    <t>EC, 2024, Impact assessment report accompanying the document Communication from the Commission to the European Parliament, the Council, the European Economic and Social Committee and the Committee of the Regions Securing our future: Europe’s 2040 climate target and path to climate neutrality by 2050 building a sustainable, just and prosperous society, Commission staff working document No SWD(2024) 63 final (https://eur-lex.europa.eu/resource.html?uri=cellar:6c154426-c5a6-11ee-95d9-01aa75ed71a1.0001.02/DOC_1&amp;format=PDF) accessed 8 July 2024.</t>
  </si>
  <si>
    <t>JRC, 2025, Economic assessment of GHG mitigation  policy options for EU agriculture (https://op.europa.eu/en/publication-detail/-/publication/ed91f925-5880-11f0-a9d0-01aa75ed71a1/language-en).</t>
  </si>
  <si>
    <t>Euro</t>
  </si>
  <si>
    <t/>
  </si>
  <si>
    <t>Specialist field crops</t>
  </si>
  <si>
    <t>Specialist horticulture</t>
  </si>
  <si>
    <t>Specialist permanent crops</t>
  </si>
  <si>
    <t>Specialist grazing livestock</t>
  </si>
  <si>
    <t>Specialist granivores</t>
  </si>
  <si>
    <t>Mixed cropping</t>
  </si>
  <si>
    <t>Mixed livestock farms</t>
  </si>
  <si>
    <t>Mixed crops-livestock</t>
  </si>
  <si>
    <t>Non-classified farms</t>
  </si>
  <si>
    <t>Holdings</t>
  </si>
  <si>
    <t>Cluster</t>
  </si>
  <si>
    <t>Non-livestock</t>
  </si>
  <si>
    <t>Mixed crop-livestock</t>
  </si>
  <si>
    <t>Aggregate</t>
  </si>
  <si>
    <t>2011</t>
  </si>
  <si>
    <t>2012</t>
  </si>
  <si>
    <t>2014</t>
  </si>
  <si>
    <t>2015</t>
  </si>
  <si>
    <t>2017</t>
  </si>
  <si>
    <t>2018</t>
  </si>
  <si>
    <t>2019</t>
  </si>
  <si>
    <t>2021</t>
  </si>
  <si>
    <t>Food poverty (SILC, right axis)</t>
  </si>
  <si>
    <t>Overall prices (all items - HICP)</t>
  </si>
  <si>
    <t>Food prices (food items - HICP)</t>
  </si>
  <si>
    <t>Eurostat - Inability to afford a meal with meat, chicken, fish (or vegetarian equivalent) every second day [ilc_mdes03__custom_19661848]</t>
  </si>
  <si>
    <t>Eurostat - HICP - annual data (average index and rate of change) [prc_hicp_aind__custom_19662014]</t>
  </si>
  <si>
    <t>total</t>
  </si>
  <si>
    <t>CHANGE LULUCF SINK to land sink</t>
  </si>
  <si>
    <t>Decoupled income support</t>
  </si>
  <si>
    <t>Ecoschemes</t>
  </si>
  <si>
    <t>Coupled income support</t>
  </si>
  <si>
    <t>Cotton payments</t>
  </si>
  <si>
    <t>Sectoral interventions</t>
  </si>
  <si>
    <t>National co-financing</t>
  </si>
  <si>
    <t>EU funded - other</t>
  </si>
  <si>
    <t>EU funded - environment, climate and animal wellfare</t>
  </si>
  <si>
    <t>https://datam.jrc.ec.europa.eu/datam/mashup/CSP_DATA/</t>
  </si>
  <si>
    <t>https://agriculture.ec.europa.eu/common-agricultural-policy/financing-cap/cap-funds_en</t>
  </si>
  <si>
    <t>Pillar 1</t>
  </si>
  <si>
    <t>Pillar 2</t>
  </si>
  <si>
    <t>Capacity</t>
  </si>
  <si>
    <t xml:space="preserve"> </t>
  </si>
  <si>
    <t>Figure  7</t>
  </si>
  <si>
    <t>Figure 6</t>
  </si>
  <si>
    <t>Figure 8</t>
  </si>
  <si>
    <t>Figure 9</t>
  </si>
  <si>
    <t>Figure 10</t>
  </si>
  <si>
    <t>Figure 11</t>
  </si>
  <si>
    <t>Figure 13</t>
  </si>
  <si>
    <t>Figure 14</t>
  </si>
  <si>
    <t>Figure 15</t>
  </si>
  <si>
    <t>Figure 16</t>
  </si>
  <si>
    <t>Figure 17</t>
  </si>
  <si>
    <t>Figure 18</t>
  </si>
  <si>
    <t>Figure 19</t>
  </si>
  <si>
    <t>Figure 25</t>
  </si>
  <si>
    <t>Figure 26</t>
  </si>
  <si>
    <t>Figure 27</t>
  </si>
  <si>
    <t>Figure 28</t>
  </si>
  <si>
    <t>Figure 29</t>
  </si>
  <si>
    <r>
      <t xml:space="preserve">Darmon, N., et al., 2025, ‘How to conciliate nutritional and environmental targets of adult diet in France while halving current meat consumption?’, </t>
    </r>
    <r>
      <rPr>
        <i/>
        <sz val="10"/>
        <color theme="0"/>
        <rFont val="Segoe UI"/>
        <family val="2"/>
      </rPr>
      <t>Cahiers de Nutrition et de Diététique</t>
    </r>
    <r>
      <rPr>
        <sz val="10"/>
        <color theme="0"/>
        <rFont val="Segoe UI"/>
        <family val="2"/>
      </rPr>
      <t xml:space="preserve"> 60(3), pp. e1-e11 (DOI: 10.1016/j.cnd.2024.11.001).</t>
    </r>
  </si>
  <si>
    <r>
      <t xml:space="preserve">EC, 2024, </t>
    </r>
    <r>
      <rPr>
        <i/>
        <sz val="10"/>
        <color theme="0"/>
        <rFont val="Segoe UI"/>
        <family val="2"/>
      </rPr>
      <t>Health Promotion and Disease Prevention Knowledge Gateway</t>
    </r>
    <r>
      <rPr>
        <sz val="10"/>
        <color theme="0"/>
        <rFont val="Segoe UI"/>
        <family val="2"/>
      </rPr>
      <t xml:space="preserve"> (https://knowledge4policy.ec.europa.eu/health-promotion-knowledge-gateway/topic/food-based-dietary-guidelines-europe_en).</t>
    </r>
  </si>
  <si>
    <r>
      <t xml:space="preserve">EC, 2025, </t>
    </r>
    <r>
      <rPr>
        <i/>
        <sz val="10"/>
        <color theme="0"/>
        <rFont val="Segoe UI"/>
        <family val="2"/>
      </rPr>
      <t>Food-Based Dietary Guidelines recommendations for meat</t>
    </r>
    <r>
      <rPr>
        <sz val="10"/>
        <color theme="0"/>
        <rFont val="Segoe UI"/>
        <family val="2"/>
      </rPr>
      <t xml:space="preserve"> (https://knowledge4policy.ec.europa.eu/health-promotion-knowledge-gateway/food-based-dietary-guidelines-europe-table-8_en#:~:text=France).</t>
    </r>
  </si>
  <si>
    <r>
      <t xml:space="preserve">IHME, 2024, </t>
    </r>
    <r>
      <rPr>
        <i/>
        <sz val="10"/>
        <color theme="0"/>
        <rFont val="Segoe UI"/>
        <family val="2"/>
      </rPr>
      <t>Global Burden of Disease Study 2021 (GBD 2021)</t>
    </r>
    <r>
      <rPr>
        <sz val="10"/>
        <color theme="0"/>
        <rFont val="Segoe UI"/>
        <family val="2"/>
      </rPr>
      <t>, Institute for Health Metrics and Evaluation, Seattle, United States (https://www.healthdata.org/) accessed 20 October 2025.</t>
    </r>
  </si>
  <si>
    <r>
      <t xml:space="preserve">Rijksoverheid, 2022, </t>
    </r>
    <r>
      <rPr>
        <i/>
        <sz val="10"/>
        <color theme="0"/>
        <rFont val="Segoe UI"/>
        <family val="2"/>
      </rPr>
      <t>The diet of the Dutch Results of the Dutch National Food Consumption Survey 2019-2021  on food consumption and evaluation with dietary guidelines</t>
    </r>
    <r>
      <rPr>
        <sz val="10"/>
        <color theme="0"/>
        <rFont val="Segoe UI"/>
        <family val="2"/>
      </rPr>
      <t xml:space="preserve"> (https://www.rivm.nl/bibliotheek/rapporten/2022-0190.pdf).</t>
    </r>
  </si>
  <si>
    <r>
      <t xml:space="preserve">Rockström, J., et al., 2025, ‘The EAT–Lancet Commission on healthy, sustainable, and just food systems’, </t>
    </r>
    <r>
      <rPr>
        <i/>
        <sz val="10"/>
        <color theme="0"/>
        <rFont val="Segoe UI"/>
        <family val="2"/>
      </rPr>
      <t>The Lancet</t>
    </r>
    <r>
      <rPr>
        <sz val="10"/>
        <color theme="0"/>
        <rFont val="Segoe UI"/>
        <family val="2"/>
      </rPr>
      <t>, p. S0140673625012012 (DOI: 10.1016/S0140-6736(25)01201-2).</t>
    </r>
  </si>
  <si>
    <t>Fish and seafood</t>
  </si>
  <si>
    <t>Coffee and tea</t>
  </si>
  <si>
    <t>Animal products and dairy</t>
  </si>
  <si>
    <t>EUR 2000-8000</t>
  </si>
  <si>
    <t>EUR 8000-25000</t>
  </si>
  <si>
    <t>EUR 25000-50000</t>
  </si>
  <si>
    <t>EUR 50000-100000</t>
  </si>
  <si>
    <t>EUR 100000-500000</t>
  </si>
  <si>
    <t>&gt; EUR 500000</t>
  </si>
  <si>
    <t>Net agricultural land-based emissions</t>
  </si>
  <si>
    <t>Agricultural land-based emissions</t>
  </si>
  <si>
    <t>Other non-CO₂</t>
  </si>
  <si>
    <t>agri non-CO₂</t>
  </si>
  <si>
    <t>Agricultural non-CO₂</t>
  </si>
  <si>
    <t>CO₂</t>
  </si>
  <si>
    <t>N₂O</t>
  </si>
  <si>
    <t>CH₄</t>
  </si>
  <si>
    <t>&lt; 5 ha</t>
  </si>
  <si>
    <t>5 - 19.9 ha</t>
  </si>
  <si>
    <t>20 - 49.9 ha</t>
  </si>
  <si>
    <t>50 - 99.9 ha</t>
  </si>
  <si>
    <t>35-44 years</t>
  </si>
  <si>
    <t>45-54 years</t>
  </si>
  <si>
    <t>55-64 years</t>
  </si>
  <si>
    <t>&gt; 64 years</t>
  </si>
  <si>
    <t>&lt;35 years</t>
  </si>
  <si>
    <t>EU 27 average</t>
  </si>
  <si>
    <t>Total non-CO₂</t>
  </si>
  <si>
    <t>Projected non-CO₂ (WEM)</t>
  </si>
  <si>
    <t>Projected non-CO₂ emissions (WAM)</t>
  </si>
  <si>
    <t>S2 &amp; S3</t>
  </si>
  <si>
    <t>Today</t>
  </si>
  <si>
    <t>rest of EU economy</t>
  </si>
  <si>
    <t>Figure 1</t>
  </si>
  <si>
    <t>EU agriculture (EEA GHG data viewer) &amp; Rest of EU agri-food (Edgar Food)</t>
  </si>
  <si>
    <t>EU agri-food system</t>
  </si>
  <si>
    <t>agricultural non-CO₂</t>
  </si>
  <si>
    <t>Agricultural non-CO2 with existing measures</t>
  </si>
  <si>
    <t>Agricultural non-CO2 with additional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</si>
</sst>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164" formatCode="0.0%"/>
    <numFmt numFmtId="165" formatCode="0.0"/>
    <numFmt numFmtId="166" formatCode="###0"/>
    <numFmt numFmtId="167" formatCode="#,##0.##########"/>
  </numFmts>
  <fonts count="20" x14ac:knownFonts="1">
    <font>
      <sz val="11"/>
      <color theme="1"/>
      <name val="Aptos Narrow"/>
      <family val="2"/>
      <scheme val="minor"/>
    </font>
    <font>
      <sz val="11"/>
      <color theme="1"/>
      <name val="Aptos Narrow"/>
      <family val="2"/>
      <scheme val="minor"/>
    </font>
    <font>
      <sz val="10"/>
      <color theme="1"/>
      <name val="Segoe UI"/>
      <family val="2"/>
    </font>
    <font>
      <u/>
      <sz val="11"/>
      <color theme="10"/>
      <name val="Aptos Narrow"/>
      <family val="2"/>
      <scheme val="minor"/>
    </font>
    <font>
      <b/>
      <sz val="10"/>
      <color theme="1"/>
      <name val="Segoe UI"/>
      <family val="2"/>
    </font>
    <font>
      <sz val="11"/>
      <color indexed="8"/>
      <name val="Aptos Narrow"/>
      <family val="2"/>
      <scheme val="minor"/>
    </font>
    <font>
      <sz val="11"/>
      <name val="Calibri"/>
      <family val="2"/>
    </font>
    <font>
      <vertAlign val="subscript"/>
      <sz val="10"/>
      <color theme="1"/>
      <name val="Segoe UI"/>
      <family val="2"/>
    </font>
    <font>
      <sz val="8"/>
      <name val="Aptos Narrow"/>
      <family val="2"/>
      <scheme val="minor"/>
    </font>
    <font>
      <sz val="10"/>
      <color theme="0"/>
      <name val="Segoe UI"/>
      <family val="2"/>
    </font>
    <font>
      <u/>
      <sz val="10"/>
      <color theme="0"/>
      <name val="Segoe UI"/>
      <family val="2"/>
    </font>
    <font>
      <b/>
      <sz val="10"/>
      <color rgb="FF222222"/>
      <name val="Segoe UI"/>
      <family val="2"/>
    </font>
    <font>
      <u/>
      <sz val="10"/>
      <color theme="10"/>
      <name val="Segoe UI"/>
      <family val="2"/>
    </font>
    <font>
      <sz val="10"/>
      <name val="Segoe UI"/>
      <family val="2"/>
    </font>
    <font>
      <b/>
      <sz val="10"/>
      <name val="Segoe UI"/>
      <family val="2"/>
    </font>
    <font>
      <u/>
      <sz val="10"/>
      <name val="Segoe UI"/>
      <family val="2"/>
    </font>
    <font>
      <sz val="10"/>
      <color rgb="FF000000"/>
      <name val="Segoe UI"/>
      <family val="2"/>
    </font>
    <font>
      <i/>
      <sz val="10"/>
      <color theme="0"/>
      <name val="Segoe UI"/>
      <family val="2"/>
    </font>
    <font>
      <sz val="11"/>
      <color rgb="FF000000"/>
      <name val="Calibri"/>
      <family val="2"/>
    </font>
    <font>
      <b/>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5" fillId="0" borderId="0"/>
    <xf numFmtId="0" fontId="6" fillId="0" borderId="0"/>
  </cellStyleXfs>
  <cellXfs count="50">
    <xf numFmtId="0" fontId="0" fillId="0" borderId="0" xfId="0"/>
    <xf numFmtId="0" fontId="3" fillId="0" borderId="0" xfId="2"/>
    <xf numFmtId="0" fontId="2" fillId="0" borderId="0" xfId="0" applyFont="1"/>
    <xf numFmtId="0" fontId="0" fillId="2" borderId="0" xfId="0" applyFill="1"/>
    <xf numFmtId="0" fontId="9" fillId="3" borderId="0" xfId="0" applyFont="1" applyFill="1"/>
    <xf numFmtId="0" fontId="10" fillId="3" borderId="0" xfId="2" applyFont="1" applyFill="1" applyAlignment="1">
      <alignment vertical="center"/>
    </xf>
    <xf numFmtId="0" fontId="10" fillId="3" borderId="0" xfId="2" applyFont="1" applyFill="1"/>
    <xf numFmtId="0" fontId="2" fillId="2" borderId="0" xfId="0" applyFont="1" applyFill="1"/>
    <xf numFmtId="0" fontId="11" fillId="2" borderId="0" xfId="0" applyFont="1" applyFill="1"/>
    <xf numFmtId="0" fontId="12" fillId="2" borderId="0" xfId="2" applyFont="1" applyFill="1" applyAlignment="1">
      <alignment vertical="center"/>
    </xf>
    <xf numFmtId="0" fontId="12" fillId="2" borderId="0" xfId="2" applyFont="1" applyFill="1"/>
    <xf numFmtId="0" fontId="9" fillId="3" borderId="0" xfId="0" applyFont="1" applyFill="1" applyAlignment="1">
      <alignment vertical="center"/>
    </xf>
    <xf numFmtId="0" fontId="2" fillId="2" borderId="0" xfId="0" applyFont="1" applyFill="1" applyAlignment="1">
      <alignment vertical="center"/>
    </xf>
    <xf numFmtId="0" fontId="13" fillId="2" borderId="0" xfId="0" applyFont="1" applyFill="1"/>
    <xf numFmtId="0" fontId="14" fillId="2" borderId="0" xfId="0" applyFont="1" applyFill="1" applyAlignment="1">
      <alignment horizontal="center"/>
    </xf>
    <xf numFmtId="2" fontId="13" fillId="2" borderId="0" xfId="0" applyNumberFormat="1" applyFont="1" applyFill="1"/>
    <xf numFmtId="0" fontId="15" fillId="2" borderId="0" xfId="2" applyFont="1" applyFill="1"/>
    <xf numFmtId="2" fontId="2" fillId="2" borderId="0" xfId="0" applyNumberFormat="1" applyFont="1" applyFill="1"/>
    <xf numFmtId="3" fontId="2" fillId="2" borderId="0" xfId="0" applyNumberFormat="1" applyFont="1" applyFill="1"/>
    <xf numFmtId="0" fontId="4" fillId="2" borderId="0" xfId="0" applyFont="1" applyFill="1"/>
    <xf numFmtId="165" fontId="2" fillId="2" borderId="0" xfId="0" applyNumberFormat="1" applyFont="1" applyFill="1"/>
    <xf numFmtId="164" fontId="2" fillId="2" borderId="0" xfId="1" applyNumberFormat="1" applyFont="1" applyFill="1"/>
    <xf numFmtId="1" fontId="2" fillId="2" borderId="0" xfId="0" applyNumberFormat="1" applyFont="1" applyFill="1"/>
    <xf numFmtId="9" fontId="2" fillId="2" borderId="0" xfId="1" applyFont="1" applyFill="1"/>
    <xf numFmtId="4" fontId="2" fillId="2" borderId="0" xfId="0" applyNumberFormat="1" applyFont="1" applyFill="1"/>
    <xf numFmtId="0" fontId="16" fillId="2" borderId="0" xfId="0" applyFont="1" applyFill="1"/>
    <xf numFmtId="0" fontId="2" fillId="2" borderId="0" xfId="3" applyNumberFormat="1" applyFont="1" applyFill="1"/>
    <xf numFmtId="9" fontId="2" fillId="2" borderId="0" xfId="0" applyNumberFormat="1" applyFont="1" applyFill="1"/>
    <xf numFmtId="0" fontId="12" fillId="2" borderId="0" xfId="2" applyFont="1" applyFill="1" applyAlignment="1">
      <alignment wrapText="1"/>
    </xf>
    <xf numFmtId="0" fontId="2" fillId="2" borderId="0" xfId="4" applyFont="1" applyFill="1" applyAlignment="1">
      <alignment horizontal="left" vertical="center"/>
    </xf>
    <xf numFmtId="1" fontId="2" fillId="2" borderId="0" xfId="4" applyNumberFormat="1" applyFont="1" applyFill="1" applyAlignment="1">
      <alignment horizontal="right" vertical="center" shrinkToFit="1"/>
    </xf>
    <xf numFmtId="1" fontId="2" fillId="2" borderId="0" xfId="0" applyNumberFormat="1" applyFont="1" applyFill="1" applyAlignment="1">
      <alignment horizontal="right" vertical="center" shrinkToFit="1"/>
    </xf>
    <xf numFmtId="4" fontId="2" fillId="2" borderId="0" xfId="4" applyNumberFormat="1" applyFont="1" applyFill="1" applyAlignment="1">
      <alignment horizontal="right" vertical="center" shrinkToFit="1"/>
    </xf>
    <xf numFmtId="167" fontId="2" fillId="2" borderId="0" xfId="4" applyNumberFormat="1" applyFont="1" applyFill="1" applyAlignment="1">
      <alignment horizontal="right" vertical="center" shrinkToFit="1"/>
    </xf>
    <xf numFmtId="0" fontId="9" fillId="2" borderId="0" xfId="0" applyFont="1" applyFill="1"/>
    <xf numFmtId="0" fontId="4" fillId="2" borderId="1" xfId="0" applyFont="1" applyFill="1" applyBorder="1"/>
    <xf numFmtId="0" fontId="9" fillId="3" borderId="0" xfId="4" applyFont="1" applyFill="1" applyAlignment="1">
      <alignment horizontal="left" vertical="center"/>
    </xf>
    <xf numFmtId="0" fontId="13" fillId="2" borderId="0" xfId="4" applyFont="1" applyFill="1" applyAlignment="1">
      <alignment horizontal="left" vertical="center"/>
    </xf>
    <xf numFmtId="4" fontId="9" fillId="3" borderId="0" xfId="0" applyNumberFormat="1" applyFont="1" applyFill="1"/>
    <xf numFmtId="3" fontId="9" fillId="3" borderId="0" xfId="0" applyNumberFormat="1" applyFont="1" applyFill="1"/>
    <xf numFmtId="166" fontId="13" fillId="2" borderId="0" xfId="0" applyNumberFormat="1" applyFont="1" applyFill="1"/>
    <xf numFmtId="4" fontId="13" fillId="2" borderId="0" xfId="0" applyNumberFormat="1" applyFont="1" applyFill="1"/>
    <xf numFmtId="3" fontId="13" fillId="2" borderId="0" xfId="0" applyNumberFormat="1" applyFont="1" applyFill="1"/>
    <xf numFmtId="0" fontId="2" fillId="2" borderId="0" xfId="0" quotePrefix="1" applyFont="1" applyFill="1"/>
    <xf numFmtId="1" fontId="2" fillId="2" borderId="0" xfId="1" applyNumberFormat="1" applyFont="1" applyFill="1" applyBorder="1"/>
    <xf numFmtId="0" fontId="18" fillId="2" borderId="0" xfId="0" applyFont="1" applyFill="1"/>
    <xf numFmtId="0" fontId="19" fillId="2" borderId="0" xfId="0" applyFont="1" applyFill="1"/>
    <xf numFmtId="9" fontId="18" fillId="2" borderId="0" xfId="0" applyNumberFormat="1" applyFont="1" applyFill="1"/>
    <xf numFmtId="9" fontId="0" fillId="2" borderId="0" xfId="0" applyNumberFormat="1" applyFill="1"/>
    <xf numFmtId="0" fontId="13" fillId="2" borderId="0" xfId="0" applyFont="1" applyFill="1"/>
  </cellXfs>
  <cellStyles count="6">
    <cellStyle name="Currency" xfId="3" builtinId="4"/>
    <cellStyle name="Hyperlink" xfId="2" builtinId="8"/>
    <cellStyle name="Normal" xfId="0" builtinId="0"/>
    <cellStyle name="Normal 2" xfId="5" xr:uid="{2F29A20B-C740-48A9-8DF9-A6D198FFBB7F}"/>
    <cellStyle name="Normal 3" xfId="4" xr:uid="{93886ACA-0130-486E-859C-E6EECA9CA9C3}"/>
    <cellStyle name="Percent" xfId="1" builtinId="5"/>
  </cellStyles>
  <dxfs count="0"/>
  <tableStyles count="0" defaultTableStyle="TableStyleMedium2" defaultPivotStyle="PivotStyleLight16"/>
  <colors>
    <mruColors>
      <color rgb="FF897B99"/>
      <color rgb="FF608C95"/>
      <color rgb="FF3D5584"/>
      <color rgb="FFFFFFFF"/>
      <color rgb="FFF26119"/>
      <color rgb="FF2E422F"/>
      <color rgb="FF4F3A66"/>
      <color rgb="FFEFE973"/>
      <color rgb="FF2C2D2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20510094466039E-2"/>
          <c:y val="9.6568561148828599E-2"/>
          <c:w val="0.66938157894736838"/>
          <c:h val="0.82737435897435885"/>
        </c:manualLayout>
      </c:layout>
      <c:lineChart>
        <c:grouping val="standard"/>
        <c:varyColors val="0"/>
        <c:ser>
          <c:idx val="0"/>
          <c:order val="0"/>
          <c:tx>
            <c:strRef>
              <c:f>'Figure 1'!$A$5</c:f>
              <c:strCache>
                <c:ptCount val="1"/>
                <c:pt idx="0">
                  <c:v>rest of EU economy</c:v>
                </c:pt>
              </c:strCache>
            </c:strRef>
          </c:tx>
          <c:spPr>
            <a:ln w="28575" cap="rnd">
              <a:solidFill>
                <a:srgbClr val="3D5584"/>
              </a:solidFill>
              <a:round/>
            </a:ln>
            <a:effectLst/>
          </c:spPr>
          <c:marker>
            <c:symbol val="none"/>
          </c:marker>
          <c:cat>
            <c:numRef>
              <c:f>'Figure 1'!$B$4:$AU$4</c:f>
              <c:numCache>
                <c:formatCode>General</c:formatCode>
                <c:ptCount val="46"/>
                <c:pt idx="0">
                  <c:v>2005</c:v>
                </c:pt>
                <c:pt idx="5">
                  <c:v>2010</c:v>
                </c:pt>
                <c:pt idx="10">
                  <c:v>2015</c:v>
                </c:pt>
                <c:pt idx="15">
                  <c:v>2020</c:v>
                </c:pt>
                <c:pt idx="20">
                  <c:v>2025</c:v>
                </c:pt>
                <c:pt idx="25">
                  <c:v>2030</c:v>
                </c:pt>
                <c:pt idx="30">
                  <c:v>2035</c:v>
                </c:pt>
                <c:pt idx="35">
                  <c:v>2040</c:v>
                </c:pt>
                <c:pt idx="40">
                  <c:v>2045</c:v>
                </c:pt>
                <c:pt idx="45">
                  <c:v>2050</c:v>
                </c:pt>
              </c:numCache>
            </c:numRef>
          </c:cat>
          <c:val>
            <c:numRef>
              <c:f>'Figure 1'!$B$5:$AU$5</c:f>
              <c:numCache>
                <c:formatCode>0%</c:formatCode>
                <c:ptCount val="46"/>
                <c:pt idx="0">
                  <c:v>0</c:v>
                </c:pt>
                <c:pt idx="1">
                  <c:v>0</c:v>
                </c:pt>
                <c:pt idx="2">
                  <c:v>-0.01</c:v>
                </c:pt>
                <c:pt idx="3">
                  <c:v>-0.04</c:v>
                </c:pt>
                <c:pt idx="4">
                  <c:v>-0.13</c:v>
                </c:pt>
                <c:pt idx="5">
                  <c:v>-0.1</c:v>
                </c:pt>
                <c:pt idx="6">
                  <c:v>-0.14000000000000001</c:v>
                </c:pt>
                <c:pt idx="7">
                  <c:v>-0.15</c:v>
                </c:pt>
                <c:pt idx="8">
                  <c:v>-0.18</c:v>
                </c:pt>
                <c:pt idx="9">
                  <c:v>-0.22</c:v>
                </c:pt>
                <c:pt idx="10">
                  <c:v>-0.2</c:v>
                </c:pt>
                <c:pt idx="11">
                  <c:v>-0.2</c:v>
                </c:pt>
                <c:pt idx="12">
                  <c:v>-0.17</c:v>
                </c:pt>
                <c:pt idx="13">
                  <c:v>-0.18</c:v>
                </c:pt>
                <c:pt idx="14">
                  <c:v>-0.22</c:v>
                </c:pt>
                <c:pt idx="15">
                  <c:v>-0.31</c:v>
                </c:pt>
                <c:pt idx="16">
                  <c:v>-0.25</c:v>
                </c:pt>
                <c:pt idx="17">
                  <c:v>-0.27</c:v>
                </c:pt>
                <c:pt idx="18">
                  <c:v>-0.35</c:v>
                </c:pt>
              </c:numCache>
            </c:numRef>
          </c:val>
          <c:smooth val="0"/>
          <c:extLst>
            <c:ext xmlns:c16="http://schemas.microsoft.com/office/drawing/2014/chart" uri="{C3380CC4-5D6E-409C-BE32-E72D297353CC}">
              <c16:uniqueId val="{00000000-28BD-4204-9A5E-6F77AFBF135D}"/>
            </c:ext>
          </c:extLst>
        </c:ser>
        <c:ser>
          <c:idx val="1"/>
          <c:order val="1"/>
          <c:tx>
            <c:strRef>
              <c:f>'Figure 1'!$A$6</c:f>
              <c:strCache>
                <c:ptCount val="1"/>
                <c:pt idx="0">
                  <c:v>EU agri-food system</c:v>
                </c:pt>
              </c:strCache>
            </c:strRef>
          </c:tx>
          <c:spPr>
            <a:ln w="28575" cap="rnd">
              <a:solidFill>
                <a:srgbClr val="F26119"/>
              </a:solidFill>
              <a:round/>
            </a:ln>
            <a:effectLst/>
          </c:spPr>
          <c:marker>
            <c:symbol val="none"/>
          </c:marker>
          <c:cat>
            <c:numRef>
              <c:f>'Figure 1'!$B$4:$AU$4</c:f>
              <c:numCache>
                <c:formatCode>General</c:formatCode>
                <c:ptCount val="46"/>
                <c:pt idx="0">
                  <c:v>2005</c:v>
                </c:pt>
                <c:pt idx="5">
                  <c:v>2010</c:v>
                </c:pt>
                <c:pt idx="10">
                  <c:v>2015</c:v>
                </c:pt>
                <c:pt idx="15">
                  <c:v>2020</c:v>
                </c:pt>
                <c:pt idx="20">
                  <c:v>2025</c:v>
                </c:pt>
                <c:pt idx="25">
                  <c:v>2030</c:v>
                </c:pt>
                <c:pt idx="30">
                  <c:v>2035</c:v>
                </c:pt>
                <c:pt idx="35">
                  <c:v>2040</c:v>
                </c:pt>
                <c:pt idx="40">
                  <c:v>2045</c:v>
                </c:pt>
                <c:pt idx="45">
                  <c:v>2050</c:v>
                </c:pt>
              </c:numCache>
            </c:numRef>
          </c:cat>
          <c:val>
            <c:numRef>
              <c:f>'Figure 1'!$B$6:$AU$6</c:f>
              <c:numCache>
                <c:formatCode>0%</c:formatCode>
                <c:ptCount val="46"/>
                <c:pt idx="0">
                  <c:v>0</c:v>
                </c:pt>
                <c:pt idx="1">
                  <c:v>-0.01</c:v>
                </c:pt>
                <c:pt idx="2">
                  <c:v>0</c:v>
                </c:pt>
                <c:pt idx="3">
                  <c:v>-0.01</c:v>
                </c:pt>
                <c:pt idx="4">
                  <c:v>-0.05</c:v>
                </c:pt>
                <c:pt idx="5">
                  <c:v>-0.05</c:v>
                </c:pt>
                <c:pt idx="6">
                  <c:v>-0.05</c:v>
                </c:pt>
                <c:pt idx="7">
                  <c:v>-0.06</c:v>
                </c:pt>
                <c:pt idx="8">
                  <c:v>-7.0000000000000007E-2</c:v>
                </c:pt>
                <c:pt idx="9">
                  <c:v>-0.08</c:v>
                </c:pt>
                <c:pt idx="10">
                  <c:v>-0.09</c:v>
                </c:pt>
                <c:pt idx="11">
                  <c:v>-0.09</c:v>
                </c:pt>
                <c:pt idx="12">
                  <c:v>-0.09</c:v>
                </c:pt>
                <c:pt idx="13">
                  <c:v>-0.09</c:v>
                </c:pt>
                <c:pt idx="14">
                  <c:v>-0.11</c:v>
                </c:pt>
                <c:pt idx="15">
                  <c:v>-0.14000000000000001</c:v>
                </c:pt>
                <c:pt idx="16">
                  <c:v>-0.13</c:v>
                </c:pt>
                <c:pt idx="17">
                  <c:v>-0.16</c:v>
                </c:pt>
                <c:pt idx="18">
                  <c:v>-0.19</c:v>
                </c:pt>
              </c:numCache>
            </c:numRef>
          </c:val>
          <c:smooth val="0"/>
          <c:extLst>
            <c:ext xmlns:c16="http://schemas.microsoft.com/office/drawing/2014/chart" uri="{C3380CC4-5D6E-409C-BE32-E72D297353CC}">
              <c16:uniqueId val="{00000001-28BD-4204-9A5E-6F77AFBF135D}"/>
            </c:ext>
          </c:extLst>
        </c:ser>
        <c:ser>
          <c:idx val="2"/>
          <c:order val="2"/>
          <c:tx>
            <c:strRef>
              <c:f>'Figure 1'!$A$7</c:f>
              <c:strCache>
                <c:ptCount val="1"/>
                <c:pt idx="0">
                  <c:v>agricultural non-CO₂</c:v>
                </c:pt>
              </c:strCache>
            </c:strRef>
          </c:tx>
          <c:spPr>
            <a:ln w="28575" cap="rnd">
              <a:solidFill>
                <a:srgbClr val="2E422F"/>
              </a:solidFill>
              <a:round/>
            </a:ln>
            <a:effectLst/>
          </c:spPr>
          <c:marker>
            <c:symbol val="none"/>
          </c:marker>
          <c:cat>
            <c:numRef>
              <c:f>'Figure 1'!$B$4:$AU$4</c:f>
              <c:numCache>
                <c:formatCode>General</c:formatCode>
                <c:ptCount val="46"/>
                <c:pt idx="0">
                  <c:v>2005</c:v>
                </c:pt>
                <c:pt idx="5">
                  <c:v>2010</c:v>
                </c:pt>
                <c:pt idx="10">
                  <c:v>2015</c:v>
                </c:pt>
                <c:pt idx="15">
                  <c:v>2020</c:v>
                </c:pt>
                <c:pt idx="20">
                  <c:v>2025</c:v>
                </c:pt>
                <c:pt idx="25">
                  <c:v>2030</c:v>
                </c:pt>
                <c:pt idx="30">
                  <c:v>2035</c:v>
                </c:pt>
                <c:pt idx="35">
                  <c:v>2040</c:v>
                </c:pt>
                <c:pt idx="40">
                  <c:v>2045</c:v>
                </c:pt>
                <c:pt idx="45">
                  <c:v>2050</c:v>
                </c:pt>
              </c:numCache>
            </c:numRef>
          </c:cat>
          <c:val>
            <c:numRef>
              <c:f>'Figure 1'!$B$7:$AU$7</c:f>
              <c:numCache>
                <c:formatCode>0%</c:formatCode>
                <c:ptCount val="46"/>
                <c:pt idx="0">
                  <c:v>0</c:v>
                </c:pt>
                <c:pt idx="1">
                  <c:v>-0.01</c:v>
                </c:pt>
                <c:pt idx="2">
                  <c:v>0</c:v>
                </c:pt>
                <c:pt idx="3">
                  <c:v>0</c:v>
                </c:pt>
                <c:pt idx="4">
                  <c:v>-0.02</c:v>
                </c:pt>
                <c:pt idx="5">
                  <c:v>-0.03</c:v>
                </c:pt>
                <c:pt idx="6">
                  <c:v>-0.03</c:v>
                </c:pt>
                <c:pt idx="7">
                  <c:v>-0.04</c:v>
                </c:pt>
                <c:pt idx="8">
                  <c:v>-0.03</c:v>
                </c:pt>
                <c:pt idx="9">
                  <c:v>-0.02</c:v>
                </c:pt>
                <c:pt idx="10">
                  <c:v>-0.01</c:v>
                </c:pt>
                <c:pt idx="11">
                  <c:v>-0.01</c:v>
                </c:pt>
                <c:pt idx="12">
                  <c:v>-0.01</c:v>
                </c:pt>
                <c:pt idx="13">
                  <c:v>-0.01</c:v>
                </c:pt>
                <c:pt idx="14">
                  <c:v>-0.02</c:v>
                </c:pt>
                <c:pt idx="15">
                  <c:v>-0.02</c:v>
                </c:pt>
                <c:pt idx="16">
                  <c:v>-0.03</c:v>
                </c:pt>
                <c:pt idx="17">
                  <c:v>-0.06</c:v>
                </c:pt>
                <c:pt idx="18">
                  <c:v>-7.0000000000000007E-2</c:v>
                </c:pt>
              </c:numCache>
            </c:numRef>
          </c:val>
          <c:smooth val="0"/>
          <c:extLst>
            <c:ext xmlns:c16="http://schemas.microsoft.com/office/drawing/2014/chart" uri="{C3380CC4-5D6E-409C-BE32-E72D297353CC}">
              <c16:uniqueId val="{00000002-28BD-4204-9A5E-6F77AFBF135D}"/>
            </c:ext>
          </c:extLst>
        </c:ser>
        <c:ser>
          <c:idx val="3"/>
          <c:order val="3"/>
          <c:tx>
            <c:strRef>
              <c:f>'Figure 1'!$A$8</c:f>
              <c:strCache>
                <c:ptCount val="1"/>
                <c:pt idx="0">
                  <c:v>Agricultural non-CO2 with existing measures</c:v>
                </c:pt>
              </c:strCache>
            </c:strRef>
          </c:tx>
          <c:spPr>
            <a:ln w="28575" cap="rnd">
              <a:solidFill>
                <a:schemeClr val="tx1"/>
              </a:solidFill>
              <a:prstDash val="sysDot"/>
              <a:round/>
            </a:ln>
            <a:effectLst/>
          </c:spPr>
          <c:marker>
            <c:symbol val="none"/>
          </c:marker>
          <c:cat>
            <c:numRef>
              <c:f>'Figure 1'!$B$4:$AU$4</c:f>
              <c:numCache>
                <c:formatCode>General</c:formatCode>
                <c:ptCount val="46"/>
                <c:pt idx="0">
                  <c:v>2005</c:v>
                </c:pt>
                <c:pt idx="5">
                  <c:v>2010</c:v>
                </c:pt>
                <c:pt idx="10">
                  <c:v>2015</c:v>
                </c:pt>
                <c:pt idx="15">
                  <c:v>2020</c:v>
                </c:pt>
                <c:pt idx="20">
                  <c:v>2025</c:v>
                </c:pt>
                <c:pt idx="25">
                  <c:v>2030</c:v>
                </c:pt>
                <c:pt idx="30">
                  <c:v>2035</c:v>
                </c:pt>
                <c:pt idx="35">
                  <c:v>2040</c:v>
                </c:pt>
                <c:pt idx="40">
                  <c:v>2045</c:v>
                </c:pt>
                <c:pt idx="45">
                  <c:v>2050</c:v>
                </c:pt>
              </c:numCache>
            </c:numRef>
          </c:cat>
          <c:val>
            <c:numRef>
              <c:f>'Figure 1'!$B$8:$AU$8</c:f>
              <c:numCache>
                <c:formatCode>General</c:formatCode>
                <c:ptCount val="46"/>
                <c:pt idx="18" formatCode="0%">
                  <c:v>-7.0000000000000007E-2</c:v>
                </c:pt>
                <c:pt idx="19" formatCode="0%">
                  <c:v>-0.08</c:v>
                </c:pt>
                <c:pt idx="20" formatCode="0%">
                  <c:v>-0.08</c:v>
                </c:pt>
                <c:pt idx="21" formatCode="0%">
                  <c:v>-0.09</c:v>
                </c:pt>
                <c:pt idx="22" formatCode="0%">
                  <c:v>-0.09</c:v>
                </c:pt>
                <c:pt idx="23" formatCode="0%">
                  <c:v>-0.1</c:v>
                </c:pt>
                <c:pt idx="24" formatCode="0%">
                  <c:v>-0.1</c:v>
                </c:pt>
                <c:pt idx="25" formatCode="0%">
                  <c:v>-0.11</c:v>
                </c:pt>
                <c:pt idx="26" formatCode="0%">
                  <c:v>-0.11</c:v>
                </c:pt>
                <c:pt idx="27" formatCode="0%">
                  <c:v>-0.11</c:v>
                </c:pt>
                <c:pt idx="28" formatCode="0%">
                  <c:v>-0.12</c:v>
                </c:pt>
                <c:pt idx="29" formatCode="0%">
                  <c:v>-0.12</c:v>
                </c:pt>
                <c:pt idx="30" formatCode="0%">
                  <c:v>-0.13</c:v>
                </c:pt>
                <c:pt idx="31" formatCode="0%">
                  <c:v>-0.13</c:v>
                </c:pt>
                <c:pt idx="32" formatCode="0%">
                  <c:v>-0.13</c:v>
                </c:pt>
                <c:pt idx="33" formatCode="0%">
                  <c:v>-0.13</c:v>
                </c:pt>
                <c:pt idx="34" formatCode="0%">
                  <c:v>-0.13</c:v>
                </c:pt>
                <c:pt idx="35" formatCode="0%">
                  <c:v>-0.14000000000000001</c:v>
                </c:pt>
                <c:pt idx="36" formatCode="0%">
                  <c:v>-0.14000000000000001</c:v>
                </c:pt>
                <c:pt idx="37" formatCode="0%">
                  <c:v>-0.14000000000000001</c:v>
                </c:pt>
                <c:pt idx="38" formatCode="0%">
                  <c:v>-0.14000000000000001</c:v>
                </c:pt>
                <c:pt idx="39" formatCode="0%">
                  <c:v>-0.14000000000000001</c:v>
                </c:pt>
                <c:pt idx="40" formatCode="0%">
                  <c:v>-0.15</c:v>
                </c:pt>
                <c:pt idx="41" formatCode="0%">
                  <c:v>-0.15</c:v>
                </c:pt>
                <c:pt idx="42" formatCode="0%">
                  <c:v>-0.15</c:v>
                </c:pt>
                <c:pt idx="43" formatCode="0%">
                  <c:v>-0.15</c:v>
                </c:pt>
                <c:pt idx="44" formatCode="0%">
                  <c:v>-0.15</c:v>
                </c:pt>
                <c:pt idx="45" formatCode="0%">
                  <c:v>-0.15</c:v>
                </c:pt>
              </c:numCache>
            </c:numRef>
          </c:val>
          <c:smooth val="0"/>
          <c:extLst>
            <c:ext xmlns:c16="http://schemas.microsoft.com/office/drawing/2014/chart" uri="{C3380CC4-5D6E-409C-BE32-E72D297353CC}">
              <c16:uniqueId val="{00000000-E478-49A4-95CF-8E289B98DE0E}"/>
            </c:ext>
          </c:extLst>
        </c:ser>
        <c:ser>
          <c:idx val="4"/>
          <c:order val="4"/>
          <c:tx>
            <c:strRef>
              <c:f>'Figure 1'!$A$9</c:f>
              <c:strCache>
                <c:ptCount val="1"/>
                <c:pt idx="0">
                  <c:v>Agricultural non-CO2 with additional measures</c:v>
                </c:pt>
              </c:strCache>
            </c:strRef>
          </c:tx>
          <c:spPr>
            <a:ln w="28575" cap="rnd">
              <a:solidFill>
                <a:schemeClr val="tx1"/>
              </a:solidFill>
              <a:prstDash val="sysDash"/>
              <a:round/>
            </a:ln>
            <a:effectLst/>
          </c:spPr>
          <c:marker>
            <c:symbol val="none"/>
          </c:marker>
          <c:cat>
            <c:numRef>
              <c:f>'Figure 1'!$B$4:$AU$4</c:f>
              <c:numCache>
                <c:formatCode>General</c:formatCode>
                <c:ptCount val="46"/>
                <c:pt idx="0">
                  <c:v>2005</c:v>
                </c:pt>
                <c:pt idx="5">
                  <c:v>2010</c:v>
                </c:pt>
                <c:pt idx="10">
                  <c:v>2015</c:v>
                </c:pt>
                <c:pt idx="15">
                  <c:v>2020</c:v>
                </c:pt>
                <c:pt idx="20">
                  <c:v>2025</c:v>
                </c:pt>
                <c:pt idx="25">
                  <c:v>2030</c:v>
                </c:pt>
                <c:pt idx="30">
                  <c:v>2035</c:v>
                </c:pt>
                <c:pt idx="35">
                  <c:v>2040</c:v>
                </c:pt>
                <c:pt idx="40">
                  <c:v>2045</c:v>
                </c:pt>
                <c:pt idx="45">
                  <c:v>2050</c:v>
                </c:pt>
              </c:numCache>
            </c:numRef>
          </c:cat>
          <c:val>
            <c:numRef>
              <c:f>'Figure 1'!$B$9:$AU$9</c:f>
              <c:numCache>
                <c:formatCode>General</c:formatCode>
                <c:ptCount val="46"/>
                <c:pt idx="18" formatCode="0%">
                  <c:v>-7.0000000000000007E-2</c:v>
                </c:pt>
                <c:pt idx="19" formatCode="0%">
                  <c:v>-7.0000000000000007E-2</c:v>
                </c:pt>
                <c:pt idx="20" formatCode="0%">
                  <c:v>-0.08</c:v>
                </c:pt>
                <c:pt idx="21" formatCode="0%">
                  <c:v>-0.09</c:v>
                </c:pt>
                <c:pt idx="22" formatCode="0%">
                  <c:v>-0.1</c:v>
                </c:pt>
                <c:pt idx="23" formatCode="0%">
                  <c:v>-0.11</c:v>
                </c:pt>
                <c:pt idx="24" formatCode="0%">
                  <c:v>-0.12</c:v>
                </c:pt>
                <c:pt idx="25" formatCode="0%">
                  <c:v>-0.13</c:v>
                </c:pt>
                <c:pt idx="26" formatCode="0%">
                  <c:v>-0.14000000000000001</c:v>
                </c:pt>
                <c:pt idx="27" formatCode="0%">
                  <c:v>-0.14000000000000001</c:v>
                </c:pt>
                <c:pt idx="28" formatCode="0%">
                  <c:v>-0.15</c:v>
                </c:pt>
                <c:pt idx="29" formatCode="0%">
                  <c:v>-0.15</c:v>
                </c:pt>
                <c:pt idx="30" formatCode="0%">
                  <c:v>-0.15</c:v>
                </c:pt>
                <c:pt idx="31" formatCode="0%">
                  <c:v>-0.16</c:v>
                </c:pt>
                <c:pt idx="32" formatCode="0%">
                  <c:v>-0.16</c:v>
                </c:pt>
                <c:pt idx="33" formatCode="0%">
                  <c:v>-0.16</c:v>
                </c:pt>
                <c:pt idx="34" formatCode="0%">
                  <c:v>-0.17</c:v>
                </c:pt>
                <c:pt idx="35" formatCode="0%">
                  <c:v>-0.17</c:v>
                </c:pt>
                <c:pt idx="36" formatCode="0%">
                  <c:v>-0.18</c:v>
                </c:pt>
                <c:pt idx="37" formatCode="0%">
                  <c:v>-0.18</c:v>
                </c:pt>
                <c:pt idx="38" formatCode="0%">
                  <c:v>-0.19</c:v>
                </c:pt>
                <c:pt idx="39" formatCode="0%">
                  <c:v>-0.19</c:v>
                </c:pt>
                <c:pt idx="40" formatCode="0%">
                  <c:v>-0.19</c:v>
                </c:pt>
                <c:pt idx="41" formatCode="0%">
                  <c:v>-0.2</c:v>
                </c:pt>
                <c:pt idx="42" formatCode="0%">
                  <c:v>-0.2</c:v>
                </c:pt>
                <c:pt idx="43" formatCode="0%">
                  <c:v>-0.21</c:v>
                </c:pt>
                <c:pt idx="44" formatCode="0%">
                  <c:v>-0.21</c:v>
                </c:pt>
                <c:pt idx="45" formatCode="0%">
                  <c:v>-0.22</c:v>
                </c:pt>
              </c:numCache>
            </c:numRef>
          </c:val>
          <c:smooth val="0"/>
          <c:extLst>
            <c:ext xmlns:c16="http://schemas.microsoft.com/office/drawing/2014/chart" uri="{C3380CC4-5D6E-409C-BE32-E72D297353CC}">
              <c16:uniqueId val="{00000001-E478-49A4-95CF-8E289B98DE0E}"/>
            </c:ext>
          </c:extLst>
        </c:ser>
        <c:dLbls>
          <c:showLegendKey val="0"/>
          <c:showVal val="0"/>
          <c:showCatName val="0"/>
          <c:showSerName val="0"/>
          <c:showPercent val="0"/>
          <c:showBubbleSize val="0"/>
        </c:dLbls>
        <c:smooth val="0"/>
        <c:axId val="605281919"/>
        <c:axId val="605274719"/>
      </c:lineChart>
      <c:catAx>
        <c:axId val="605281919"/>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900" b="0" i="0" u="none" strike="noStrike" kern="1200" baseline="0">
                <a:solidFill>
                  <a:schemeClr val="tx1">
                    <a:lumMod val="75000"/>
                    <a:lumOff val="25000"/>
                  </a:schemeClr>
                </a:solidFill>
                <a:latin typeface="Segoe UI Semilight" panose="020B0402040204020203" pitchFamily="34" charset="0"/>
                <a:ea typeface="+mn-ea"/>
                <a:cs typeface="Segoe UI Semilight" panose="020B0402040204020203" pitchFamily="34" charset="0"/>
              </a:defRPr>
            </a:pPr>
            <a:endParaRPr lang="en-DK"/>
          </a:p>
        </c:txPr>
        <c:crossAx val="605274719"/>
        <c:crosses val="max"/>
        <c:auto val="1"/>
        <c:lblAlgn val="ctr"/>
        <c:lblOffset val="100"/>
        <c:noMultiLvlLbl val="0"/>
      </c:catAx>
      <c:valAx>
        <c:axId val="605274719"/>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Segoe UI Semilight" panose="020B0402040204020203" pitchFamily="34" charset="0"/>
                <a:ea typeface="+mn-ea"/>
                <a:cs typeface="Segoe UI Semilight" panose="020B0402040204020203" pitchFamily="34" charset="0"/>
              </a:defRPr>
            </a:pPr>
            <a:endParaRPr lang="en-DK"/>
          </a:p>
        </c:txPr>
        <c:crossAx val="605281919"/>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2010</c:v>
          </c:tx>
          <c:spPr>
            <a:solidFill>
              <a:srgbClr val="3D5584"/>
            </a:solidFill>
            <a:ln>
              <a:noFill/>
            </a:ln>
            <a:effectLst/>
          </c:spPr>
          <c:invertIfNegative val="0"/>
          <c:cat>
            <c:strRef>
              <c:f>'Figure 13'!$F$20:$F$22</c:f>
              <c:strCache>
                <c:ptCount val="3"/>
                <c:pt idx="0">
                  <c:v>Non-livestock</c:v>
                </c:pt>
                <c:pt idx="1">
                  <c:v>Livestock</c:v>
                </c:pt>
                <c:pt idx="2">
                  <c:v>Mixed crop-livestock</c:v>
                </c:pt>
              </c:strCache>
            </c:strRef>
          </c:cat>
          <c:val>
            <c:numRef>
              <c:f>'Figure 13'!$G$20:$G$22</c:f>
              <c:numCache>
                <c:formatCode>General</c:formatCode>
                <c:ptCount val="3"/>
                <c:pt idx="0">
                  <c:v>4.5256699999999999</c:v>
                </c:pt>
                <c:pt idx="1">
                  <c:v>0.73636000000000001</c:v>
                </c:pt>
                <c:pt idx="2">
                  <c:v>1.51518</c:v>
                </c:pt>
              </c:numCache>
            </c:numRef>
          </c:val>
          <c:extLst>
            <c:ext xmlns:c16="http://schemas.microsoft.com/office/drawing/2014/chart" uri="{C3380CC4-5D6E-409C-BE32-E72D297353CC}">
              <c16:uniqueId val="{00000000-E9C8-4DC9-9702-09894D8C49D8}"/>
            </c:ext>
          </c:extLst>
        </c:ser>
        <c:ser>
          <c:idx val="1"/>
          <c:order val="1"/>
          <c:tx>
            <c:v>2020</c:v>
          </c:tx>
          <c:spPr>
            <a:solidFill>
              <a:srgbClr val="F26119"/>
            </a:solidFill>
            <a:ln>
              <a:noFill/>
            </a:ln>
            <a:effectLst/>
          </c:spPr>
          <c:invertIfNegative val="0"/>
          <c:cat>
            <c:strRef>
              <c:f>'Figure 13'!$F$20:$F$22</c:f>
              <c:strCache>
                <c:ptCount val="3"/>
                <c:pt idx="0">
                  <c:v>Non-livestock</c:v>
                </c:pt>
                <c:pt idx="1">
                  <c:v>Livestock</c:v>
                </c:pt>
                <c:pt idx="2">
                  <c:v>Mixed crop-livestock</c:v>
                </c:pt>
              </c:strCache>
            </c:strRef>
          </c:cat>
          <c:val>
            <c:numRef>
              <c:f>'Figure 13'!$H$20:$H$22</c:f>
              <c:numCache>
                <c:formatCode>General</c:formatCode>
                <c:ptCount val="3"/>
                <c:pt idx="0">
                  <c:v>4.3312200000000001</c:v>
                </c:pt>
                <c:pt idx="1">
                  <c:v>1.3130599999999999</c:v>
                </c:pt>
                <c:pt idx="2">
                  <c:v>0.72136</c:v>
                </c:pt>
              </c:numCache>
            </c:numRef>
          </c:val>
          <c:extLst>
            <c:ext xmlns:c16="http://schemas.microsoft.com/office/drawing/2014/chart" uri="{C3380CC4-5D6E-409C-BE32-E72D297353CC}">
              <c16:uniqueId val="{00000001-E9C8-4DC9-9702-09894D8C49D8}"/>
            </c:ext>
          </c:extLst>
        </c:ser>
        <c:dLbls>
          <c:showLegendKey val="0"/>
          <c:showVal val="0"/>
          <c:showCatName val="0"/>
          <c:showSerName val="0"/>
          <c:showPercent val="0"/>
          <c:showBubbleSize val="0"/>
        </c:dLbls>
        <c:gapWidth val="219"/>
        <c:overlap val="-27"/>
        <c:axId val="891546703"/>
        <c:axId val="891552463"/>
      </c:barChart>
      <c:catAx>
        <c:axId val="89154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891552463"/>
        <c:crosses val="autoZero"/>
        <c:auto val="1"/>
        <c:lblAlgn val="ctr"/>
        <c:lblOffset val="100"/>
        <c:noMultiLvlLbl val="0"/>
      </c:catAx>
      <c:valAx>
        <c:axId val="891552463"/>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baseline="0">
                    <a:solidFill>
                      <a:sysClr val="windowText" lastClr="000000"/>
                    </a:solidFill>
                    <a:latin typeface="Segoe UI Semibold" panose="020B0702040204020203" pitchFamily="34" charset="0"/>
                    <a:cs typeface="Segoe UI Semibold" panose="020B0702040204020203" pitchFamily="34" charset="0"/>
                  </a:rPr>
                  <a:t>million holdings</a:t>
                </a:r>
                <a:endParaRPr lang="en-GB">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891546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58795496632706E-2"/>
          <c:y val="4.0540540540540543E-2"/>
          <c:w val="0.91500424572544559"/>
          <c:h val="0.69327268213094984"/>
        </c:manualLayout>
      </c:layout>
      <c:barChart>
        <c:barDir val="col"/>
        <c:grouping val="clustered"/>
        <c:varyColors val="0"/>
        <c:ser>
          <c:idx val="0"/>
          <c:order val="0"/>
          <c:tx>
            <c:strRef>
              <c:f>'Figure 14'!$B$4</c:f>
              <c:strCache>
                <c:ptCount val="1"/>
                <c:pt idx="0">
                  <c:v>2010</c:v>
                </c:pt>
              </c:strCache>
            </c:strRef>
          </c:tx>
          <c:spPr>
            <a:solidFill>
              <a:srgbClr val="3D5584"/>
            </a:solidFill>
            <a:ln>
              <a:noFill/>
            </a:ln>
            <a:effectLst/>
          </c:spPr>
          <c:invertIfNegative val="0"/>
          <c:cat>
            <c:strRef>
              <c:f>'Figure 14'!$A$5:$A$9</c:f>
              <c:strCache>
                <c:ptCount val="5"/>
                <c:pt idx="0">
                  <c:v>&lt;35 years</c:v>
                </c:pt>
                <c:pt idx="1">
                  <c:v>35-44 years</c:v>
                </c:pt>
                <c:pt idx="2">
                  <c:v>45-54 years</c:v>
                </c:pt>
                <c:pt idx="3">
                  <c:v>55-64 years</c:v>
                </c:pt>
                <c:pt idx="4">
                  <c:v>&gt; 64 years</c:v>
                </c:pt>
              </c:strCache>
            </c:strRef>
          </c:cat>
          <c:val>
            <c:numRef>
              <c:f>'Figure 14'!$B$5:$B$9</c:f>
              <c:numCache>
                <c:formatCode>0%</c:formatCode>
                <c:ptCount val="5"/>
                <c:pt idx="0">
                  <c:v>7.5035565122538964E-2</c:v>
                </c:pt>
                <c:pt idx="1">
                  <c:v>0.16630541626746631</c:v>
                </c:pt>
                <c:pt idx="2">
                  <c:v>0.22709834222979838</c:v>
                </c:pt>
                <c:pt idx="3">
                  <c:v>0.23476381855358822</c:v>
                </c:pt>
                <c:pt idx="4">
                  <c:v>0.29679685782660808</c:v>
                </c:pt>
              </c:numCache>
            </c:numRef>
          </c:val>
          <c:extLst>
            <c:ext xmlns:c16="http://schemas.microsoft.com/office/drawing/2014/chart" uri="{C3380CC4-5D6E-409C-BE32-E72D297353CC}">
              <c16:uniqueId val="{00000000-0C54-44D5-AC28-0F0A1E35DD73}"/>
            </c:ext>
          </c:extLst>
        </c:ser>
        <c:ser>
          <c:idx val="1"/>
          <c:order val="1"/>
          <c:tx>
            <c:strRef>
              <c:f>'Figure 14'!$C$4</c:f>
              <c:strCache>
                <c:ptCount val="1"/>
                <c:pt idx="0">
                  <c:v>2020</c:v>
                </c:pt>
              </c:strCache>
            </c:strRef>
          </c:tx>
          <c:spPr>
            <a:solidFill>
              <a:srgbClr val="F26119"/>
            </a:solidFill>
            <a:ln>
              <a:noFill/>
            </a:ln>
            <a:effectLst/>
          </c:spPr>
          <c:invertIfNegative val="0"/>
          <c:cat>
            <c:strRef>
              <c:f>'Figure 14'!$A$5:$A$9</c:f>
              <c:strCache>
                <c:ptCount val="5"/>
                <c:pt idx="0">
                  <c:v>&lt;35 years</c:v>
                </c:pt>
                <c:pt idx="1">
                  <c:v>35-44 years</c:v>
                </c:pt>
                <c:pt idx="2">
                  <c:v>45-54 years</c:v>
                </c:pt>
                <c:pt idx="3">
                  <c:v>55-64 years</c:v>
                </c:pt>
                <c:pt idx="4">
                  <c:v>&gt; 64 years</c:v>
                </c:pt>
              </c:strCache>
            </c:strRef>
          </c:cat>
          <c:val>
            <c:numRef>
              <c:f>'Figure 14'!$C$5:$C$9</c:f>
              <c:numCache>
                <c:formatCode>0%</c:formatCode>
                <c:ptCount val="5"/>
                <c:pt idx="0">
                  <c:v>6.4934363113205565E-2</c:v>
                </c:pt>
                <c:pt idx="1">
                  <c:v>0.13508526784680353</c:v>
                </c:pt>
                <c:pt idx="2">
                  <c:v>0.22426386657123223</c:v>
                </c:pt>
                <c:pt idx="3">
                  <c:v>0.24371285419821312</c:v>
                </c:pt>
                <c:pt idx="4">
                  <c:v>0.33200364827054546</c:v>
                </c:pt>
              </c:numCache>
            </c:numRef>
          </c:val>
          <c:extLst>
            <c:ext xmlns:c16="http://schemas.microsoft.com/office/drawing/2014/chart" uri="{C3380CC4-5D6E-409C-BE32-E72D297353CC}">
              <c16:uniqueId val="{00000001-0C54-44D5-AC28-0F0A1E35DD73}"/>
            </c:ext>
          </c:extLst>
        </c:ser>
        <c:dLbls>
          <c:showLegendKey val="0"/>
          <c:showVal val="0"/>
          <c:showCatName val="0"/>
          <c:showSerName val="0"/>
          <c:showPercent val="0"/>
          <c:showBubbleSize val="0"/>
        </c:dLbls>
        <c:gapWidth val="219"/>
        <c:overlap val="-27"/>
        <c:axId val="1733969760"/>
        <c:axId val="1733972160"/>
      </c:barChart>
      <c:catAx>
        <c:axId val="1733969760"/>
        <c:scaling>
          <c:orientation val="minMax"/>
        </c:scaling>
        <c:delete val="0"/>
        <c:axPos val="b"/>
        <c:title>
          <c:tx>
            <c:rich>
              <a:bodyPr rot="0" spcFirstLastPara="1" vertOverflow="ellipsis" vert="horz" wrap="square" anchor="ctr" anchorCtr="1"/>
              <a:lstStyle/>
              <a:p>
                <a:pPr>
                  <a:defRPr sz="1000" b="0" i="0" u="none" strike="noStrike" kern="1200" baseline="0">
                    <a:solidFill>
                      <a:srgbClr val="000000"/>
                    </a:solidFill>
                    <a:latin typeface="+mn-lt"/>
                    <a:ea typeface="+mn-ea"/>
                    <a:cs typeface="+mn-cs"/>
                  </a:defRPr>
                </a:pPr>
                <a:r>
                  <a:rPr lang="en-GB">
                    <a:solidFill>
                      <a:srgbClr val="000000"/>
                    </a:solidFill>
                    <a:latin typeface="Segoe UI Semibold" panose="020B0702040204020203" pitchFamily="34" charset="0"/>
                    <a:cs typeface="Segoe UI Semibold" panose="020B0702040204020203" pitchFamily="34" charset="0"/>
                  </a:rPr>
                  <a:t>Age</a:t>
                </a:r>
                <a:r>
                  <a:rPr lang="en-GB" baseline="0">
                    <a:solidFill>
                      <a:srgbClr val="000000"/>
                    </a:solidFill>
                    <a:latin typeface="Segoe UI Semibold" panose="020B0702040204020203" pitchFamily="34" charset="0"/>
                    <a:cs typeface="Segoe UI Semibold" panose="020B0702040204020203" pitchFamily="34" charset="0"/>
                  </a:rPr>
                  <a:t> group</a:t>
                </a:r>
                <a:endParaRPr lang="en-GB">
                  <a:solidFill>
                    <a:srgbClr val="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Segoe UI Semilight" panose="020B0402040204020203" pitchFamily="34" charset="0"/>
                <a:ea typeface="+mn-ea"/>
                <a:cs typeface="Segoe UI Semilight" panose="020B0402040204020203" pitchFamily="34" charset="0"/>
              </a:defRPr>
            </a:pPr>
            <a:endParaRPr lang="en-DK"/>
          </a:p>
        </c:txPr>
        <c:crossAx val="1733972160"/>
        <c:crosses val="autoZero"/>
        <c:auto val="1"/>
        <c:lblAlgn val="ctr"/>
        <c:lblOffset val="100"/>
        <c:noMultiLvlLbl val="0"/>
      </c:catAx>
      <c:valAx>
        <c:axId val="1733972160"/>
        <c:scaling>
          <c:orientation val="minMax"/>
        </c:scaling>
        <c:delete val="0"/>
        <c:axPos val="l"/>
        <c:majorGridlines>
          <c:spPr>
            <a:ln w="12700" cap="flat" cmpd="sng" algn="ctr">
              <a:solidFill>
                <a:srgbClr val="D0CECE"/>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Segoe UI Semilight" panose="020B0402040204020203" pitchFamily="34" charset="0"/>
                <a:ea typeface="+mn-ea"/>
                <a:cs typeface="Segoe UI Semilight" panose="020B0402040204020203" pitchFamily="34" charset="0"/>
              </a:defRPr>
            </a:pPr>
            <a:endParaRPr lang="en-DK"/>
          </a:p>
        </c:txPr>
        <c:crossAx val="1733969760"/>
        <c:crosses val="autoZero"/>
        <c:crossBetween val="between"/>
      </c:valAx>
      <c:spPr>
        <a:noFill/>
        <a:ln>
          <a:noFill/>
        </a:ln>
        <a:effectLst/>
      </c:spPr>
    </c:plotArea>
    <c:legend>
      <c:legendPos val="b"/>
      <c:layout>
        <c:manualLayout>
          <c:xMode val="edge"/>
          <c:yMode val="edge"/>
          <c:x val="0.4506459854307176"/>
          <c:y val="0.91560171999776618"/>
          <c:w val="0.14178194669440827"/>
          <c:h val="8.43982800022337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15485610240713E-2"/>
          <c:y val="3.7598446971521801E-2"/>
          <c:w val="0.92971068649770072"/>
          <c:h val="0.80519429138769494"/>
        </c:manualLayout>
      </c:layout>
      <c:barChart>
        <c:barDir val="col"/>
        <c:grouping val="clustered"/>
        <c:varyColors val="0"/>
        <c:ser>
          <c:idx val="0"/>
          <c:order val="0"/>
          <c:tx>
            <c:strRef>
              <c:f>'Figure 15'!$F$5</c:f>
              <c:strCache>
                <c:ptCount val="1"/>
                <c:pt idx="0">
                  <c:v>Debt to asset ratio</c:v>
                </c:pt>
              </c:strCache>
            </c:strRef>
          </c:tx>
          <c:spPr>
            <a:solidFill>
              <a:srgbClr val="3D5584"/>
            </a:solidFill>
            <a:ln>
              <a:noFill/>
            </a:ln>
            <a:effectLst/>
          </c:spPr>
          <c:invertIfNegative val="0"/>
          <c:cat>
            <c:strRef>
              <c:f>'Figure 15'!$A$6:$A$31</c:f>
              <c:strCache>
                <c:ptCount val="26"/>
                <c:pt idx="0">
                  <c:v>EL</c:v>
                </c:pt>
                <c:pt idx="1">
                  <c:v>CY</c:v>
                </c:pt>
                <c:pt idx="2">
                  <c:v>IT</c:v>
                </c:pt>
                <c:pt idx="3">
                  <c:v>HR</c:v>
                </c:pt>
                <c:pt idx="4">
                  <c:v>IE</c:v>
                </c:pt>
                <c:pt idx="5">
                  <c:v>ES</c:v>
                </c:pt>
                <c:pt idx="6">
                  <c:v>PL</c:v>
                </c:pt>
                <c:pt idx="7">
                  <c:v>SI</c:v>
                </c:pt>
                <c:pt idx="8">
                  <c:v>PT</c:v>
                </c:pt>
                <c:pt idx="9">
                  <c:v>RO</c:v>
                </c:pt>
                <c:pt idx="10">
                  <c:v>AT</c:v>
                </c:pt>
                <c:pt idx="11">
                  <c:v>HU</c:v>
                </c:pt>
                <c:pt idx="12">
                  <c:v>LT</c:v>
                </c:pt>
                <c:pt idx="13">
                  <c:v>BE</c:v>
                </c:pt>
                <c:pt idx="14">
                  <c:v>FI</c:v>
                </c:pt>
                <c:pt idx="15">
                  <c:v>SE</c:v>
                </c:pt>
                <c:pt idx="16">
                  <c:v>NL</c:v>
                </c:pt>
                <c:pt idx="17">
                  <c:v>DE</c:v>
                </c:pt>
                <c:pt idx="18">
                  <c:v>LU</c:v>
                </c:pt>
                <c:pt idx="19">
                  <c:v>BG</c:v>
                </c:pt>
                <c:pt idx="20">
                  <c:v>CZ</c:v>
                </c:pt>
                <c:pt idx="21">
                  <c:v>LV</c:v>
                </c:pt>
                <c:pt idx="22">
                  <c:v>EE</c:v>
                </c:pt>
                <c:pt idx="23">
                  <c:v>SK</c:v>
                </c:pt>
                <c:pt idx="24">
                  <c:v>FR</c:v>
                </c:pt>
                <c:pt idx="25">
                  <c:v>DK</c:v>
                </c:pt>
              </c:strCache>
            </c:strRef>
          </c:cat>
          <c:val>
            <c:numRef>
              <c:f>'Figure 15'!$F$6:$F$31</c:f>
              <c:numCache>
                <c:formatCode>0%</c:formatCode>
                <c:ptCount val="26"/>
                <c:pt idx="0">
                  <c:v>2.6893769610040341E-4</c:v>
                </c:pt>
                <c:pt idx="1">
                  <c:v>9.5696707519289242E-3</c:v>
                </c:pt>
                <c:pt idx="2">
                  <c:v>1.1430678466076696E-2</c:v>
                </c:pt>
                <c:pt idx="3">
                  <c:v>2.3307982710510478E-2</c:v>
                </c:pt>
                <c:pt idx="4">
                  <c:v>2.8889146362491003E-2</c:v>
                </c:pt>
                <c:pt idx="5">
                  <c:v>2.9869100765996508E-2</c:v>
                </c:pt>
                <c:pt idx="6">
                  <c:v>3.9738863743377206E-2</c:v>
                </c:pt>
                <c:pt idx="7">
                  <c:v>5.7348944555254924E-2</c:v>
                </c:pt>
                <c:pt idx="8">
                  <c:v>5.8189038186267722E-2</c:v>
                </c:pt>
                <c:pt idx="9">
                  <c:v>5.8824183646231869E-2</c:v>
                </c:pt>
                <c:pt idx="10">
                  <c:v>0.16403415220162793</c:v>
                </c:pt>
                <c:pt idx="11">
                  <c:v>0.20161734701475867</c:v>
                </c:pt>
                <c:pt idx="12">
                  <c:v>0.20417524711696869</c:v>
                </c:pt>
                <c:pt idx="13">
                  <c:v>0.21745604311242267</c:v>
                </c:pt>
                <c:pt idx="14">
                  <c:v>0.23152970122327285</c:v>
                </c:pt>
                <c:pt idx="15">
                  <c:v>0.23661369262518989</c:v>
                </c:pt>
                <c:pt idx="16">
                  <c:v>0.23871628482266019</c:v>
                </c:pt>
                <c:pt idx="17">
                  <c:v>0.24042553542308687</c:v>
                </c:pt>
                <c:pt idx="18">
                  <c:v>0.25393804751789856</c:v>
                </c:pt>
                <c:pt idx="19">
                  <c:v>0.26117530702888592</c:v>
                </c:pt>
                <c:pt idx="20">
                  <c:v>0.29533449584572774</c:v>
                </c:pt>
                <c:pt idx="21">
                  <c:v>0.32869342099987975</c:v>
                </c:pt>
                <c:pt idx="22">
                  <c:v>0.35111251470304577</c:v>
                </c:pt>
                <c:pt idx="23">
                  <c:v>0.37584452838640486</c:v>
                </c:pt>
                <c:pt idx="24">
                  <c:v>0.41971019245912783</c:v>
                </c:pt>
                <c:pt idx="25">
                  <c:v>0.52611566847532598</c:v>
                </c:pt>
              </c:numCache>
            </c:numRef>
          </c:val>
          <c:extLst>
            <c:ext xmlns:c16="http://schemas.microsoft.com/office/drawing/2014/chart" uri="{C3380CC4-5D6E-409C-BE32-E72D297353CC}">
              <c16:uniqueId val="{00000000-6876-4E9B-A17F-C1FD162D0357}"/>
            </c:ext>
          </c:extLst>
        </c:ser>
        <c:dLbls>
          <c:showLegendKey val="0"/>
          <c:showVal val="0"/>
          <c:showCatName val="0"/>
          <c:showSerName val="0"/>
          <c:showPercent val="0"/>
          <c:showBubbleSize val="0"/>
        </c:dLbls>
        <c:gapWidth val="219"/>
        <c:axId val="1481393184"/>
        <c:axId val="1481376864"/>
      </c:barChart>
      <c:lineChart>
        <c:grouping val="standard"/>
        <c:varyColors val="0"/>
        <c:ser>
          <c:idx val="1"/>
          <c:order val="1"/>
          <c:tx>
            <c:strRef>
              <c:f>'Figure 15'!$G$5</c:f>
              <c:strCache>
                <c:ptCount val="1"/>
                <c:pt idx="0">
                  <c:v>EU 27 average</c:v>
                </c:pt>
              </c:strCache>
            </c:strRef>
          </c:tx>
          <c:spPr>
            <a:ln w="28575" cap="rnd">
              <a:solidFill>
                <a:srgbClr val="F26119"/>
              </a:solidFill>
              <a:round/>
            </a:ln>
            <a:effectLst/>
          </c:spPr>
          <c:marker>
            <c:symbol val="none"/>
          </c:marker>
          <c:cat>
            <c:strLit>
              <c:ptCount val="26"/>
              <c:pt idx="0">
                <c:v>EL</c:v>
              </c:pt>
              <c:pt idx="1">
                <c:v>CY</c:v>
              </c:pt>
              <c:pt idx="2">
                <c:v>IT</c:v>
              </c:pt>
              <c:pt idx="3">
                <c:v>HR</c:v>
              </c:pt>
              <c:pt idx="4">
                <c:v>IE</c:v>
              </c:pt>
              <c:pt idx="5">
                <c:v>ES</c:v>
              </c:pt>
              <c:pt idx="6">
                <c:v>PLE</c:v>
              </c:pt>
              <c:pt idx="7">
                <c:v>SI</c:v>
              </c:pt>
              <c:pt idx="8">
                <c:v>PT</c:v>
              </c:pt>
              <c:pt idx="9">
                <c:v>RO</c:v>
              </c:pt>
              <c:pt idx="10">
                <c:v>AT</c:v>
              </c:pt>
              <c:pt idx="11">
                <c:v>HU</c:v>
              </c:pt>
              <c:pt idx="12">
                <c:v>LT</c:v>
              </c:pt>
              <c:pt idx="13">
                <c:v>BE</c:v>
              </c:pt>
              <c:pt idx="14">
                <c:v>FI</c:v>
              </c:pt>
              <c:pt idx="15">
                <c:v>SE</c:v>
              </c:pt>
              <c:pt idx="16">
                <c:v>NL</c:v>
              </c:pt>
              <c:pt idx="17">
                <c:v>DE</c:v>
              </c:pt>
              <c:pt idx="18">
                <c:v>LU</c:v>
              </c:pt>
              <c:pt idx="19">
                <c:v>BG</c:v>
              </c:pt>
              <c:pt idx="20">
                <c:v>CZ</c:v>
              </c:pt>
              <c:pt idx="21">
                <c:v>LV</c:v>
              </c:pt>
              <c:pt idx="22">
                <c:v>EE</c:v>
              </c:pt>
              <c:pt idx="23">
                <c:v>SK</c:v>
              </c:pt>
              <c:pt idx="24">
                <c:v>FR</c:v>
              </c:pt>
              <c:pt idx="25">
                <c:v>DK</c:v>
              </c:pt>
            </c:strLit>
          </c:cat>
          <c:val>
            <c:numRef>
              <c:f>'Figure 15'!$G$6:$G$31</c:f>
              <c:numCache>
                <c:formatCode>0%</c:formatCode>
                <c:ptCount val="26"/>
                <c:pt idx="0">
                  <c:v>0.15912755480019175</c:v>
                </c:pt>
                <c:pt idx="1">
                  <c:v>0.15912755480019175</c:v>
                </c:pt>
                <c:pt idx="2">
                  <c:v>0.15912755480019175</c:v>
                </c:pt>
                <c:pt idx="3">
                  <c:v>0.15912755480019175</c:v>
                </c:pt>
                <c:pt idx="4">
                  <c:v>0.15912755480019175</c:v>
                </c:pt>
                <c:pt idx="5">
                  <c:v>0.15912755480019175</c:v>
                </c:pt>
                <c:pt idx="6">
                  <c:v>0.15912755480019175</c:v>
                </c:pt>
                <c:pt idx="7">
                  <c:v>0.15912755480019175</c:v>
                </c:pt>
                <c:pt idx="8">
                  <c:v>0.15912755480019175</c:v>
                </c:pt>
                <c:pt idx="9">
                  <c:v>0.15912755480019175</c:v>
                </c:pt>
                <c:pt idx="10">
                  <c:v>0.15912755480019175</c:v>
                </c:pt>
                <c:pt idx="11">
                  <c:v>0.15912755480019175</c:v>
                </c:pt>
                <c:pt idx="12">
                  <c:v>0.15912755480019175</c:v>
                </c:pt>
                <c:pt idx="13">
                  <c:v>0.15912755480019175</c:v>
                </c:pt>
                <c:pt idx="14">
                  <c:v>0.15912755480019175</c:v>
                </c:pt>
                <c:pt idx="15">
                  <c:v>0.15912755480019175</c:v>
                </c:pt>
                <c:pt idx="16">
                  <c:v>0.15912755480019175</c:v>
                </c:pt>
                <c:pt idx="17">
                  <c:v>0.15912755480019175</c:v>
                </c:pt>
                <c:pt idx="18">
                  <c:v>0.15912755480019175</c:v>
                </c:pt>
                <c:pt idx="19">
                  <c:v>0.15912755480019175</c:v>
                </c:pt>
                <c:pt idx="20">
                  <c:v>0.15912755480019175</c:v>
                </c:pt>
                <c:pt idx="21">
                  <c:v>0.15912755480019175</c:v>
                </c:pt>
                <c:pt idx="22">
                  <c:v>0.15912755480019175</c:v>
                </c:pt>
                <c:pt idx="23">
                  <c:v>0.15912755480019175</c:v>
                </c:pt>
                <c:pt idx="24">
                  <c:v>0.15912755480019175</c:v>
                </c:pt>
                <c:pt idx="25">
                  <c:v>0.15912755480019175</c:v>
                </c:pt>
              </c:numCache>
            </c:numRef>
          </c:val>
          <c:smooth val="0"/>
          <c:extLst>
            <c:ext xmlns:c16="http://schemas.microsoft.com/office/drawing/2014/chart" uri="{C3380CC4-5D6E-409C-BE32-E72D297353CC}">
              <c16:uniqueId val="{00000001-6876-4E9B-A17F-C1FD162D0357}"/>
            </c:ext>
          </c:extLst>
        </c:ser>
        <c:dLbls>
          <c:showLegendKey val="0"/>
          <c:showVal val="0"/>
          <c:showCatName val="0"/>
          <c:showSerName val="0"/>
          <c:showPercent val="0"/>
          <c:showBubbleSize val="0"/>
        </c:dLbls>
        <c:marker val="1"/>
        <c:smooth val="0"/>
        <c:axId val="1481393184"/>
        <c:axId val="1481376864"/>
      </c:lineChart>
      <c:catAx>
        <c:axId val="148139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481376864"/>
        <c:crosses val="autoZero"/>
        <c:auto val="1"/>
        <c:lblAlgn val="ctr"/>
        <c:lblOffset val="100"/>
        <c:noMultiLvlLbl val="0"/>
      </c:catAx>
      <c:valAx>
        <c:axId val="1481376864"/>
        <c:scaling>
          <c:orientation val="minMax"/>
        </c:scaling>
        <c:delete val="0"/>
        <c:axPos val="l"/>
        <c:majorGridlines>
          <c:spPr>
            <a:ln w="12700" cap="rnd" cmpd="sng" algn="ctr">
              <a:solidFill>
                <a:srgbClr val="D0CECE"/>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48139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3603801169591E-2"/>
          <c:y val="4.4330775788576297E-2"/>
          <c:w val="0.88483680555555555"/>
          <c:h val="0.78789267709822719"/>
        </c:manualLayout>
      </c:layout>
      <c:barChart>
        <c:barDir val="col"/>
        <c:grouping val="stacked"/>
        <c:varyColors val="0"/>
        <c:ser>
          <c:idx val="11"/>
          <c:order val="0"/>
          <c:tx>
            <c:strRef>
              <c:f>'Figure 16'!$A$9</c:f>
              <c:strCache>
                <c:ptCount val="1"/>
                <c:pt idx="0">
                  <c:v>Coffee and tea</c:v>
                </c:pt>
              </c:strCache>
            </c:strRef>
          </c:tx>
          <c:spPr>
            <a:solidFill>
              <a:srgbClr val="F59E2D"/>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16'!$D$9:$W$9</c:f>
              <c:numCache>
                <c:formatCode>General</c:formatCode>
                <c:ptCount val="20"/>
                <c:pt idx="0">
                  <c:v>-3.677449287</c:v>
                </c:pt>
                <c:pt idx="1">
                  <c:v>-3.833539407</c:v>
                </c:pt>
                <c:pt idx="2">
                  <c:v>-4.3995351610000002</c:v>
                </c:pt>
                <c:pt idx="3">
                  <c:v>-5.5543215679999998</c:v>
                </c:pt>
                <c:pt idx="4">
                  <c:v>-5.6019089959999997</c:v>
                </c:pt>
                <c:pt idx="5">
                  <c:v>-6.4356291829999996</c:v>
                </c:pt>
                <c:pt idx="6">
                  <c:v>-9.0462573039999992</c:v>
                </c:pt>
                <c:pt idx="7">
                  <c:v>-7.4199177230000002</c:v>
                </c:pt>
                <c:pt idx="8">
                  <c:v>-5.5346064200000002</c:v>
                </c:pt>
                <c:pt idx="9">
                  <c:v>-6.1722659560000004</c:v>
                </c:pt>
                <c:pt idx="10">
                  <c:v>-8.0846479200000001</c:v>
                </c:pt>
                <c:pt idx="11">
                  <c:v>-8.3548461730000003</c:v>
                </c:pt>
                <c:pt idx="12">
                  <c:v>-7.7516812819999998</c:v>
                </c:pt>
                <c:pt idx="13">
                  <c:v>-6.4251456070000001</c:v>
                </c:pt>
                <c:pt idx="14">
                  <c:v>-6.1797865249999999</c:v>
                </c:pt>
                <c:pt idx="15">
                  <c:v>-5.9602475699999999</c:v>
                </c:pt>
                <c:pt idx="16">
                  <c:v>-6.0514732550000003</c:v>
                </c:pt>
                <c:pt idx="17">
                  <c:v>-9.2124823469999999</c:v>
                </c:pt>
                <c:pt idx="18">
                  <c:v>-6.8963906369999997</c:v>
                </c:pt>
                <c:pt idx="19">
                  <c:v>-13.878106237000001</c:v>
                </c:pt>
              </c:numCache>
            </c:numRef>
          </c:val>
          <c:extLst>
            <c:ext xmlns:c16="http://schemas.microsoft.com/office/drawing/2014/chart" uri="{C3380CC4-5D6E-409C-BE32-E72D297353CC}">
              <c16:uniqueId val="{00000000-318C-434F-87C9-BB8CDEBE0D85}"/>
            </c:ext>
          </c:extLst>
        </c:ser>
        <c:ser>
          <c:idx val="5"/>
          <c:order val="1"/>
          <c:tx>
            <c:strRef>
              <c:f>'Figure 16'!$A$11</c:f>
              <c:strCache>
                <c:ptCount val="1"/>
                <c:pt idx="0">
                  <c:v>Feeding stuff for animals </c:v>
                </c:pt>
              </c:strCache>
            </c:strRef>
          </c:tx>
          <c:spPr>
            <a:solidFill>
              <a:srgbClr val="98C9EE"/>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16'!$D$11:$W$11</c:f>
              <c:numCache>
                <c:formatCode>General</c:formatCode>
                <c:ptCount val="20"/>
                <c:pt idx="0">
                  <c:v>-3.3230091370000001</c:v>
                </c:pt>
                <c:pt idx="1">
                  <c:v>-3.0758282920000002</c:v>
                </c:pt>
                <c:pt idx="2">
                  <c:v>-3.857625863</c:v>
                </c:pt>
                <c:pt idx="3">
                  <c:v>-5.1324663490000004</c:v>
                </c:pt>
                <c:pt idx="4">
                  <c:v>-4.1812909200000004</c:v>
                </c:pt>
                <c:pt idx="5">
                  <c:v>-4.1139867020000001</c:v>
                </c:pt>
                <c:pt idx="6">
                  <c:v>-4.2590303220000001</c:v>
                </c:pt>
                <c:pt idx="7">
                  <c:v>-4.9623271369999999</c:v>
                </c:pt>
                <c:pt idx="8">
                  <c:v>-4.6546034670000003</c:v>
                </c:pt>
                <c:pt idx="9">
                  <c:v>-4.7299322420000003</c:v>
                </c:pt>
                <c:pt idx="10">
                  <c:v>-4.3342339479999996</c:v>
                </c:pt>
                <c:pt idx="11">
                  <c:v>-3.3989972119999998</c:v>
                </c:pt>
                <c:pt idx="12">
                  <c:v>-3.003196886</c:v>
                </c:pt>
                <c:pt idx="13">
                  <c:v>-3.0351333</c:v>
                </c:pt>
                <c:pt idx="14">
                  <c:v>-2.6567435850000001</c:v>
                </c:pt>
                <c:pt idx="15">
                  <c:v>-1.651958952</c:v>
                </c:pt>
                <c:pt idx="16">
                  <c:v>-2.1707526960000001</c:v>
                </c:pt>
                <c:pt idx="17">
                  <c:v>-3.9897219750000001</c:v>
                </c:pt>
                <c:pt idx="18">
                  <c:v>-2.8458411950000002</c:v>
                </c:pt>
                <c:pt idx="19">
                  <c:v>-3.1141191789999998</c:v>
                </c:pt>
              </c:numCache>
            </c:numRef>
          </c:val>
          <c:extLst>
            <c:ext xmlns:c16="http://schemas.microsoft.com/office/drawing/2014/chart" uri="{C3380CC4-5D6E-409C-BE32-E72D297353CC}">
              <c16:uniqueId val="{00000001-318C-434F-87C9-BB8CDEBE0D85}"/>
            </c:ext>
          </c:extLst>
        </c:ser>
        <c:ser>
          <c:idx val="1"/>
          <c:order val="2"/>
          <c:tx>
            <c:strRef>
              <c:f>'Figure 16'!$A$6</c:f>
              <c:strCache>
                <c:ptCount val="1"/>
                <c:pt idx="0">
                  <c:v>Fish and seafood</c:v>
                </c:pt>
              </c:strCache>
            </c:strRef>
          </c:tx>
          <c:spPr>
            <a:solidFill>
              <a:srgbClr val="EFE973"/>
            </a:solidFill>
            <a:ln>
              <a:noFill/>
            </a:ln>
            <a:effectLst/>
          </c:spPr>
          <c:invertIfNegative val="0"/>
          <c:dPt>
            <c:idx val="19"/>
            <c:invertIfNegative val="0"/>
            <c:bubble3D val="0"/>
            <c:spPr>
              <a:solidFill>
                <a:srgbClr val="EFE973"/>
              </a:solidFill>
              <a:ln>
                <a:noFill/>
              </a:ln>
              <a:effectLst/>
            </c:spPr>
            <c:extLst>
              <c:ext xmlns:c16="http://schemas.microsoft.com/office/drawing/2014/chart" uri="{C3380CC4-5D6E-409C-BE32-E72D297353CC}">
                <c16:uniqueId val="{00000001-65A7-40A2-9C63-97129D418566}"/>
              </c:ext>
            </c:extLst>
          </c:dPt>
          <c:cat>
            <c:numRef>
              <c:f>'Figure 16'!$D$4:$W$4</c:f>
              <c:numCache>
                <c:formatCode>General</c:formatCode>
                <c:ptCount val="20"/>
                <c:pt idx="0">
                  <c:v>2005</c:v>
                </c:pt>
                <c:pt idx="5">
                  <c:v>2010</c:v>
                </c:pt>
                <c:pt idx="10">
                  <c:v>2015</c:v>
                </c:pt>
                <c:pt idx="15">
                  <c:v>2020</c:v>
                </c:pt>
              </c:numCache>
            </c:numRef>
          </c:cat>
          <c:val>
            <c:numRef>
              <c:f>'Figure 16'!$D$6:$W$6</c:f>
              <c:numCache>
                <c:formatCode>General</c:formatCode>
                <c:ptCount val="20"/>
                <c:pt idx="0">
                  <c:v>-10.205919558</c:v>
                </c:pt>
                <c:pt idx="1">
                  <c:v>-11.8849628</c:v>
                </c:pt>
                <c:pt idx="2">
                  <c:v>-11.961868046999999</c:v>
                </c:pt>
                <c:pt idx="3">
                  <c:v>-11.688987123</c:v>
                </c:pt>
                <c:pt idx="4">
                  <c:v>-11.440896352999999</c:v>
                </c:pt>
                <c:pt idx="5">
                  <c:v>-12.953465156</c:v>
                </c:pt>
                <c:pt idx="6">
                  <c:v>-13.915181604000001</c:v>
                </c:pt>
                <c:pt idx="7">
                  <c:v>-13.082596355</c:v>
                </c:pt>
                <c:pt idx="8">
                  <c:v>-13.69346326</c:v>
                </c:pt>
                <c:pt idx="9">
                  <c:v>-14.819831677</c:v>
                </c:pt>
                <c:pt idx="10">
                  <c:v>-15.657062188999999</c:v>
                </c:pt>
                <c:pt idx="11">
                  <c:v>-17.503745420000001</c:v>
                </c:pt>
                <c:pt idx="12">
                  <c:v>-18.704163967</c:v>
                </c:pt>
                <c:pt idx="13">
                  <c:v>-18.710272800999999</c:v>
                </c:pt>
                <c:pt idx="14">
                  <c:v>-19.101939558000002</c:v>
                </c:pt>
                <c:pt idx="15">
                  <c:v>-17.301295241999998</c:v>
                </c:pt>
                <c:pt idx="16">
                  <c:v>-19.263019172</c:v>
                </c:pt>
                <c:pt idx="17">
                  <c:v>-23.857722634999998</c:v>
                </c:pt>
                <c:pt idx="18">
                  <c:v>-22.025356708</c:v>
                </c:pt>
                <c:pt idx="19">
                  <c:v>-21.997068634000001</c:v>
                </c:pt>
              </c:numCache>
            </c:numRef>
          </c:val>
          <c:extLst>
            <c:ext xmlns:c16="http://schemas.microsoft.com/office/drawing/2014/chart" uri="{C3380CC4-5D6E-409C-BE32-E72D297353CC}">
              <c16:uniqueId val="{00000002-318C-434F-87C9-BB8CDEBE0D85}"/>
            </c:ext>
          </c:extLst>
        </c:ser>
        <c:ser>
          <c:idx val="6"/>
          <c:order val="3"/>
          <c:tx>
            <c:strRef>
              <c:f>'Figure 16'!$A$12</c:f>
              <c:strCache>
                <c:ptCount val="1"/>
                <c:pt idx="0">
                  <c:v>Animal and vegetable oils</c:v>
                </c:pt>
              </c:strCache>
            </c:strRef>
          </c:tx>
          <c:spPr>
            <a:solidFill>
              <a:srgbClr val="B04545"/>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16'!$D$12:$W$12</c:f>
              <c:numCache>
                <c:formatCode>General</c:formatCode>
                <c:ptCount val="20"/>
                <c:pt idx="0">
                  <c:v>-1.1971099190000001</c:v>
                </c:pt>
                <c:pt idx="1">
                  <c:v>-2.0276337519999998</c:v>
                </c:pt>
                <c:pt idx="2">
                  <c:v>-2.4557416440000002</c:v>
                </c:pt>
                <c:pt idx="3">
                  <c:v>-3.5844913819999999</c:v>
                </c:pt>
                <c:pt idx="4">
                  <c:v>-2.0897189570000001</c:v>
                </c:pt>
                <c:pt idx="5">
                  <c:v>-2.9589728929999999</c:v>
                </c:pt>
                <c:pt idx="6">
                  <c:v>-3.771422099</c:v>
                </c:pt>
                <c:pt idx="7">
                  <c:v>-3.4480653609999998</c:v>
                </c:pt>
                <c:pt idx="8">
                  <c:v>-2.901871672</c:v>
                </c:pt>
                <c:pt idx="9">
                  <c:v>-3.3816176950000001</c:v>
                </c:pt>
                <c:pt idx="10">
                  <c:v>-3.404581308</c:v>
                </c:pt>
                <c:pt idx="11">
                  <c:v>-2.9486273779999999</c:v>
                </c:pt>
                <c:pt idx="12">
                  <c:v>-4.3873673039999996</c:v>
                </c:pt>
                <c:pt idx="13">
                  <c:v>-3.525328595</c:v>
                </c:pt>
                <c:pt idx="14">
                  <c:v>-3.6482666730000002</c:v>
                </c:pt>
                <c:pt idx="15">
                  <c:v>-4.6788838640000003</c:v>
                </c:pt>
                <c:pt idx="16">
                  <c:v>-6.2909348060000001</c:v>
                </c:pt>
                <c:pt idx="17">
                  <c:v>-9.4994997330000004</c:v>
                </c:pt>
                <c:pt idx="18">
                  <c:v>-4.71198988</c:v>
                </c:pt>
                <c:pt idx="19">
                  <c:v>-4.2498699310000001</c:v>
                </c:pt>
              </c:numCache>
            </c:numRef>
          </c:val>
          <c:extLst>
            <c:ext xmlns:c16="http://schemas.microsoft.com/office/drawing/2014/chart" uri="{C3380CC4-5D6E-409C-BE32-E72D297353CC}">
              <c16:uniqueId val="{00000003-318C-434F-87C9-BB8CDEBE0D85}"/>
            </c:ext>
          </c:extLst>
        </c:ser>
        <c:ser>
          <c:idx val="3"/>
          <c:order val="4"/>
          <c:tx>
            <c:strRef>
              <c:f>'Figure 16'!$A$8</c:f>
              <c:strCache>
                <c:ptCount val="1"/>
                <c:pt idx="0">
                  <c:v>Vegetables and fruit</c:v>
                </c:pt>
              </c:strCache>
            </c:strRef>
          </c:tx>
          <c:spPr>
            <a:solidFill>
              <a:srgbClr val="648ECA"/>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16'!$D$8:$W$8</c:f>
              <c:numCache>
                <c:formatCode>General</c:formatCode>
                <c:ptCount val="20"/>
                <c:pt idx="0">
                  <c:v>-5.403600988</c:v>
                </c:pt>
                <c:pt idx="1">
                  <c:v>-4.7156660449999999</c:v>
                </c:pt>
                <c:pt idx="2">
                  <c:v>-5.0458196329999998</c:v>
                </c:pt>
                <c:pt idx="3">
                  <c:v>-5.5420073209999998</c:v>
                </c:pt>
                <c:pt idx="4">
                  <c:v>-4.9782367839999999</c:v>
                </c:pt>
                <c:pt idx="5">
                  <c:v>-4.5888073360000003</c:v>
                </c:pt>
                <c:pt idx="6">
                  <c:v>-4.6742638369999998</c:v>
                </c:pt>
                <c:pt idx="7">
                  <c:v>-3.0224206659999999</c:v>
                </c:pt>
                <c:pt idx="8">
                  <c:v>-3.72797293</c:v>
                </c:pt>
                <c:pt idx="9">
                  <c:v>-4.9407802109999999</c:v>
                </c:pt>
                <c:pt idx="10">
                  <c:v>-7.996476017</c:v>
                </c:pt>
                <c:pt idx="11">
                  <c:v>-7.4264450630000001</c:v>
                </c:pt>
                <c:pt idx="12">
                  <c:v>-8.1201475910000003</c:v>
                </c:pt>
                <c:pt idx="13">
                  <c:v>-8.4171084829999998</c:v>
                </c:pt>
                <c:pt idx="14">
                  <c:v>-8.0948119520000006</c:v>
                </c:pt>
                <c:pt idx="15">
                  <c:v>-9.3419094880000006</c:v>
                </c:pt>
                <c:pt idx="16">
                  <c:v>-9.2265512659999995</c:v>
                </c:pt>
                <c:pt idx="17">
                  <c:v>-9.3727569850000005</c:v>
                </c:pt>
                <c:pt idx="18">
                  <c:v>-8.4105411330000006</c:v>
                </c:pt>
                <c:pt idx="19">
                  <c:v>-10.608834595999999</c:v>
                </c:pt>
              </c:numCache>
            </c:numRef>
          </c:val>
          <c:extLst>
            <c:ext xmlns:c16="http://schemas.microsoft.com/office/drawing/2014/chart" uri="{C3380CC4-5D6E-409C-BE32-E72D297353CC}">
              <c16:uniqueId val="{00000004-318C-434F-87C9-BB8CDEBE0D85}"/>
            </c:ext>
          </c:extLst>
        </c:ser>
        <c:ser>
          <c:idx val="0"/>
          <c:order val="5"/>
          <c:tx>
            <c:strRef>
              <c:f>'Figure 16'!$A$5</c:f>
              <c:strCache>
                <c:ptCount val="1"/>
                <c:pt idx="0">
                  <c:v>Animal products and dairy</c:v>
                </c:pt>
              </c:strCache>
            </c:strRef>
          </c:tx>
          <c:spPr>
            <a:solidFill>
              <a:srgbClr val="3D5584"/>
            </a:solidFill>
            <a:ln>
              <a:noFill/>
            </a:ln>
            <a:effectLst/>
          </c:spPr>
          <c:invertIfNegative val="0"/>
          <c:dPt>
            <c:idx val="19"/>
            <c:invertIfNegative val="0"/>
            <c:bubble3D val="0"/>
            <c:spPr>
              <a:solidFill>
                <a:srgbClr val="3D5584"/>
              </a:solidFill>
              <a:ln>
                <a:noFill/>
              </a:ln>
              <a:effectLst/>
            </c:spPr>
            <c:extLst>
              <c:ext xmlns:c16="http://schemas.microsoft.com/office/drawing/2014/chart" uri="{C3380CC4-5D6E-409C-BE32-E72D297353CC}">
                <c16:uniqueId val="{00000000-65A7-40A2-9C63-97129D418566}"/>
              </c:ext>
            </c:extLst>
          </c:dPt>
          <c:cat>
            <c:numRef>
              <c:f>'Figure 16'!$D$4:$W$4</c:f>
              <c:numCache>
                <c:formatCode>General</c:formatCode>
                <c:ptCount val="20"/>
                <c:pt idx="0">
                  <c:v>2005</c:v>
                </c:pt>
                <c:pt idx="5">
                  <c:v>2010</c:v>
                </c:pt>
                <c:pt idx="10">
                  <c:v>2015</c:v>
                </c:pt>
                <c:pt idx="15">
                  <c:v>2020</c:v>
                </c:pt>
              </c:numCache>
            </c:numRef>
          </c:cat>
          <c:val>
            <c:numRef>
              <c:f>'Figure 16'!$D$5:$W$5</c:f>
              <c:numCache>
                <c:formatCode>General</c:formatCode>
                <c:ptCount val="20"/>
                <c:pt idx="0">
                  <c:v>10.361666841</c:v>
                </c:pt>
                <c:pt idx="1">
                  <c:v>10.619162266</c:v>
                </c:pt>
                <c:pt idx="2">
                  <c:v>12.259240041000002</c:v>
                </c:pt>
                <c:pt idx="3">
                  <c:v>13.516133912000001</c:v>
                </c:pt>
                <c:pt idx="4">
                  <c:v>11.806732332999999</c:v>
                </c:pt>
                <c:pt idx="5">
                  <c:v>15.483832813999999</c:v>
                </c:pt>
                <c:pt idx="6">
                  <c:v>18.555643002</c:v>
                </c:pt>
                <c:pt idx="7">
                  <c:v>20.705372893</c:v>
                </c:pt>
                <c:pt idx="8">
                  <c:v>21.595208614000001</c:v>
                </c:pt>
                <c:pt idx="9">
                  <c:v>22.629517065000002</c:v>
                </c:pt>
                <c:pt idx="10">
                  <c:v>23.074163536999997</c:v>
                </c:pt>
                <c:pt idx="11">
                  <c:v>24.545581730000002</c:v>
                </c:pt>
                <c:pt idx="12">
                  <c:v>26.839009320000002</c:v>
                </c:pt>
                <c:pt idx="13">
                  <c:v>25.840192057000003</c:v>
                </c:pt>
                <c:pt idx="14">
                  <c:v>30.122745586000001</c:v>
                </c:pt>
                <c:pt idx="15">
                  <c:v>33.252244272999995</c:v>
                </c:pt>
                <c:pt idx="16">
                  <c:v>34.719747730000002</c:v>
                </c:pt>
                <c:pt idx="17">
                  <c:v>35.937473277999999</c:v>
                </c:pt>
                <c:pt idx="18">
                  <c:v>34.910225155999996</c:v>
                </c:pt>
                <c:pt idx="19">
                  <c:v>35.145622078000002</c:v>
                </c:pt>
              </c:numCache>
            </c:numRef>
          </c:val>
          <c:extLst>
            <c:ext xmlns:c16="http://schemas.microsoft.com/office/drawing/2014/chart" uri="{C3380CC4-5D6E-409C-BE32-E72D297353CC}">
              <c16:uniqueId val="{00000005-318C-434F-87C9-BB8CDEBE0D85}"/>
            </c:ext>
          </c:extLst>
        </c:ser>
        <c:ser>
          <c:idx val="4"/>
          <c:order val="6"/>
          <c:tx>
            <c:strRef>
              <c:f>'Figure 16'!$A$10</c:f>
              <c:strCache>
                <c:ptCount val="1"/>
                <c:pt idx="0">
                  <c:v>Processed foods and sugars</c:v>
                </c:pt>
              </c:strCache>
            </c:strRef>
          </c:tx>
          <c:spPr>
            <a:solidFill>
              <a:srgbClr val="F26119"/>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16'!$D$10:$W$10</c:f>
              <c:numCache>
                <c:formatCode>General</c:formatCode>
                <c:ptCount val="20"/>
                <c:pt idx="0">
                  <c:v>5.4692330309999999</c:v>
                </c:pt>
                <c:pt idx="1">
                  <c:v>6.3492795959999997</c:v>
                </c:pt>
                <c:pt idx="2">
                  <c:v>5.8071180129999993</c:v>
                </c:pt>
                <c:pt idx="3">
                  <c:v>5.6852931050000004</c:v>
                </c:pt>
                <c:pt idx="4">
                  <c:v>5.8282554859999998</c:v>
                </c:pt>
                <c:pt idx="5">
                  <c:v>7.0055991669999997</c:v>
                </c:pt>
                <c:pt idx="6">
                  <c:v>7.0814916599999993</c:v>
                </c:pt>
                <c:pt idx="7">
                  <c:v>9.0156821090000001</c:v>
                </c:pt>
                <c:pt idx="8">
                  <c:v>9.6184198100000007</c:v>
                </c:pt>
                <c:pt idx="9">
                  <c:v>11.516191562000001</c:v>
                </c:pt>
                <c:pt idx="10">
                  <c:v>11.929362175000001</c:v>
                </c:pt>
                <c:pt idx="11">
                  <c:v>12.515538907</c:v>
                </c:pt>
                <c:pt idx="12">
                  <c:v>13.741866232</c:v>
                </c:pt>
                <c:pt idx="13">
                  <c:v>14.334954039000001</c:v>
                </c:pt>
                <c:pt idx="14">
                  <c:v>14.264480325000001</c:v>
                </c:pt>
                <c:pt idx="15">
                  <c:v>15.458735013</c:v>
                </c:pt>
                <c:pt idx="16">
                  <c:v>15.735123002999998</c:v>
                </c:pt>
                <c:pt idx="17">
                  <c:v>18.502914311999998</c:v>
                </c:pt>
                <c:pt idx="18">
                  <c:v>18.88214717</c:v>
                </c:pt>
                <c:pt idx="19">
                  <c:v>21.064867465999999</c:v>
                </c:pt>
              </c:numCache>
            </c:numRef>
          </c:val>
          <c:extLst>
            <c:ext xmlns:c16="http://schemas.microsoft.com/office/drawing/2014/chart" uri="{C3380CC4-5D6E-409C-BE32-E72D297353CC}">
              <c16:uniqueId val="{00000006-318C-434F-87C9-BB8CDEBE0D85}"/>
            </c:ext>
          </c:extLst>
        </c:ser>
        <c:ser>
          <c:idx val="2"/>
          <c:order val="7"/>
          <c:tx>
            <c:strRef>
              <c:f>'Figure 16'!$A$7</c:f>
              <c:strCache>
                <c:ptCount val="1"/>
                <c:pt idx="0">
                  <c:v>Cereals</c:v>
                </c:pt>
              </c:strCache>
            </c:strRef>
          </c:tx>
          <c:spPr>
            <a:solidFill>
              <a:srgbClr val="2E422F"/>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16'!$D$7:$W$7</c:f>
              <c:numCache>
                <c:formatCode>General</c:formatCode>
                <c:ptCount val="20"/>
                <c:pt idx="0">
                  <c:v>3.3299295400000002</c:v>
                </c:pt>
                <c:pt idx="1">
                  <c:v>3.7079199780000001</c:v>
                </c:pt>
                <c:pt idx="2">
                  <c:v>2.3827881390000001</c:v>
                </c:pt>
                <c:pt idx="3">
                  <c:v>4.6858268059999997</c:v>
                </c:pt>
                <c:pt idx="4">
                  <c:v>5.4283487179999996</c:v>
                </c:pt>
                <c:pt idx="5">
                  <c:v>6.726878857</c:v>
                </c:pt>
                <c:pt idx="6">
                  <c:v>6.576172186</c:v>
                </c:pt>
                <c:pt idx="7">
                  <c:v>7.136611931</c:v>
                </c:pt>
                <c:pt idx="8">
                  <c:v>10.897117354000001</c:v>
                </c:pt>
                <c:pt idx="9">
                  <c:v>9.9145317629999994</c:v>
                </c:pt>
                <c:pt idx="10">
                  <c:v>11.376880412</c:v>
                </c:pt>
                <c:pt idx="11">
                  <c:v>9.9618989590000009</c:v>
                </c:pt>
                <c:pt idx="12">
                  <c:v>8.5101312530000008</c:v>
                </c:pt>
                <c:pt idx="13">
                  <c:v>7.6035486170000004</c:v>
                </c:pt>
                <c:pt idx="14">
                  <c:v>9.698002485</c:v>
                </c:pt>
                <c:pt idx="15">
                  <c:v>12.925651888999999</c:v>
                </c:pt>
                <c:pt idx="16">
                  <c:v>13.737150593999999</c:v>
                </c:pt>
                <c:pt idx="17">
                  <c:v>13.766263972000001</c:v>
                </c:pt>
                <c:pt idx="18">
                  <c:v>13.619055744000001</c:v>
                </c:pt>
                <c:pt idx="19">
                  <c:v>13.199951416999999</c:v>
                </c:pt>
              </c:numCache>
            </c:numRef>
          </c:val>
          <c:extLst>
            <c:ext xmlns:c16="http://schemas.microsoft.com/office/drawing/2014/chart" uri="{C3380CC4-5D6E-409C-BE32-E72D297353CC}">
              <c16:uniqueId val="{00000007-318C-434F-87C9-BB8CDEBE0D85}"/>
            </c:ext>
          </c:extLst>
        </c:ser>
        <c:ser>
          <c:idx val="7"/>
          <c:order val="8"/>
          <c:tx>
            <c:strRef>
              <c:f>'Figure 16'!$A$13</c:f>
              <c:strCache>
                <c:ptCount val="1"/>
                <c:pt idx="0">
                  <c:v>Beverages and tobacco</c:v>
                </c:pt>
              </c:strCache>
            </c:strRef>
          </c:tx>
          <c:spPr>
            <a:solidFill>
              <a:srgbClr val="4F3A66"/>
            </a:solidFill>
            <a:ln>
              <a:noFill/>
            </a:ln>
            <a:effectLst/>
          </c:spPr>
          <c:invertIfNegative val="0"/>
          <c:cat>
            <c:numRef>
              <c:f>'Figure 16'!$D$4:$W$4</c:f>
              <c:numCache>
                <c:formatCode>General</c:formatCode>
                <c:ptCount val="20"/>
                <c:pt idx="0">
                  <c:v>2005</c:v>
                </c:pt>
                <c:pt idx="5">
                  <c:v>2010</c:v>
                </c:pt>
                <c:pt idx="10">
                  <c:v>2015</c:v>
                </c:pt>
                <c:pt idx="15">
                  <c:v>2020</c:v>
                </c:pt>
              </c:numCache>
            </c:numRef>
          </c:cat>
          <c:val>
            <c:numRef>
              <c:f>'Figure 16'!$D$13:$W$13</c:f>
              <c:numCache>
                <c:formatCode>General</c:formatCode>
                <c:ptCount val="20"/>
                <c:pt idx="0">
                  <c:v>10.231271866</c:v>
                </c:pt>
                <c:pt idx="1">
                  <c:v>12.613420701000001</c:v>
                </c:pt>
                <c:pt idx="2">
                  <c:v>13.190887396000001</c:v>
                </c:pt>
                <c:pt idx="3">
                  <c:v>13.165750434</c:v>
                </c:pt>
                <c:pt idx="4">
                  <c:v>11.470924308000001</c:v>
                </c:pt>
                <c:pt idx="5">
                  <c:v>13.778508519000001</c:v>
                </c:pt>
                <c:pt idx="6">
                  <c:v>16.550194610999998</c:v>
                </c:pt>
                <c:pt idx="7">
                  <c:v>19.571974427000001</c:v>
                </c:pt>
                <c:pt idx="8">
                  <c:v>19.66199353</c:v>
                </c:pt>
                <c:pt idx="9">
                  <c:v>19.798531360999998</c:v>
                </c:pt>
                <c:pt idx="10">
                  <c:v>21.603144180000001</c:v>
                </c:pt>
                <c:pt idx="11">
                  <c:v>22.485115648000001</c:v>
                </c:pt>
                <c:pt idx="12">
                  <c:v>24.646126142</c:v>
                </c:pt>
                <c:pt idx="13">
                  <c:v>25.097302728999999</c:v>
                </c:pt>
                <c:pt idx="14">
                  <c:v>27.481687301000001</c:v>
                </c:pt>
                <c:pt idx="15">
                  <c:v>26.166964266000001</c:v>
                </c:pt>
                <c:pt idx="16">
                  <c:v>31.047267755</c:v>
                </c:pt>
                <c:pt idx="17">
                  <c:v>33.344467877</c:v>
                </c:pt>
                <c:pt idx="18">
                  <c:v>32.356135053000003</c:v>
                </c:pt>
                <c:pt idx="19">
                  <c:v>32.190969766000002</c:v>
                </c:pt>
              </c:numCache>
            </c:numRef>
          </c:val>
          <c:extLst>
            <c:ext xmlns:c16="http://schemas.microsoft.com/office/drawing/2014/chart" uri="{C3380CC4-5D6E-409C-BE32-E72D297353CC}">
              <c16:uniqueId val="{00000008-318C-434F-87C9-BB8CDEBE0D85}"/>
            </c:ext>
          </c:extLst>
        </c:ser>
        <c:dLbls>
          <c:showLegendKey val="0"/>
          <c:showVal val="0"/>
          <c:showCatName val="0"/>
          <c:showSerName val="0"/>
          <c:showPercent val="0"/>
          <c:showBubbleSize val="0"/>
        </c:dLbls>
        <c:gapWidth val="75"/>
        <c:overlap val="100"/>
        <c:axId val="1153687983"/>
        <c:axId val="1153689903"/>
      </c:barChart>
      <c:lineChart>
        <c:grouping val="standard"/>
        <c:varyColors val="0"/>
        <c:ser>
          <c:idx val="8"/>
          <c:order val="9"/>
          <c:tx>
            <c:strRef>
              <c:f>'Figure 16'!$A$14</c:f>
              <c:strCache>
                <c:ptCount val="1"/>
                <c:pt idx="0">
                  <c:v>Total</c:v>
                </c:pt>
              </c:strCache>
            </c:strRef>
          </c:tx>
          <c:spPr>
            <a:ln w="28575" cap="rnd">
              <a:solidFill>
                <a:srgbClr val="64786A"/>
              </a:solidFill>
              <a:round/>
            </a:ln>
            <a:effectLst/>
          </c:spPr>
          <c:marker>
            <c:symbol val="none"/>
          </c:marker>
          <c:val>
            <c:numRef>
              <c:f>'Figure 16'!$D$14:$W$14</c:f>
              <c:numCache>
                <c:formatCode>General</c:formatCode>
                <c:ptCount val="20"/>
                <c:pt idx="0">
                  <c:v>5.5850123890000001</c:v>
                </c:pt>
                <c:pt idx="1">
                  <c:v>7.7521522450000013</c:v>
                </c:pt>
                <c:pt idx="2">
                  <c:v>5.9194432410000033</c:v>
                </c:pt>
                <c:pt idx="3">
                  <c:v>5.5507305139999996</c:v>
                </c:pt>
                <c:pt idx="4">
                  <c:v>6.2422088349999996</c:v>
                </c:pt>
                <c:pt idx="5">
                  <c:v>11.943958086999999</c:v>
                </c:pt>
                <c:pt idx="6">
                  <c:v>13.097346292999999</c:v>
                </c:pt>
                <c:pt idx="7">
                  <c:v>24.494314118000005</c:v>
                </c:pt>
                <c:pt idx="8">
                  <c:v>31.260221559000001</c:v>
                </c:pt>
                <c:pt idx="9">
                  <c:v>29.814343969999999</c:v>
                </c:pt>
                <c:pt idx="10">
                  <c:v>28.506548922</c:v>
                </c:pt>
                <c:pt idx="11">
                  <c:v>29.875473998000004</c:v>
                </c:pt>
                <c:pt idx="12">
                  <c:v>31.770575917000002</c:v>
                </c:pt>
                <c:pt idx="13">
                  <c:v>32.763008656000011</c:v>
                </c:pt>
                <c:pt idx="14">
                  <c:v>41.885367404</c:v>
                </c:pt>
                <c:pt idx="15">
                  <c:v>48.869300324999998</c:v>
                </c:pt>
                <c:pt idx="16">
                  <c:v>52.236557886999996</c:v>
                </c:pt>
                <c:pt idx="17">
                  <c:v>45.618935763999993</c:v>
                </c:pt>
                <c:pt idx="18">
                  <c:v>54.877443569999997</c:v>
                </c:pt>
                <c:pt idx="19">
                  <c:v>47.753412150000003</c:v>
                </c:pt>
              </c:numCache>
            </c:numRef>
          </c:val>
          <c:smooth val="0"/>
          <c:extLst>
            <c:ext xmlns:c16="http://schemas.microsoft.com/office/drawing/2014/chart" uri="{C3380CC4-5D6E-409C-BE32-E72D297353CC}">
              <c16:uniqueId val="{00000009-318C-434F-87C9-BB8CDEBE0D85}"/>
            </c:ext>
          </c:extLst>
        </c:ser>
        <c:dLbls>
          <c:showLegendKey val="0"/>
          <c:showVal val="0"/>
          <c:showCatName val="0"/>
          <c:showSerName val="0"/>
          <c:showPercent val="0"/>
          <c:showBubbleSize val="0"/>
        </c:dLbls>
        <c:marker val="1"/>
        <c:smooth val="0"/>
        <c:axId val="1153687983"/>
        <c:axId val="1153689903"/>
      </c:lineChart>
      <c:catAx>
        <c:axId val="1153687983"/>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153689903"/>
        <c:crosses val="autoZero"/>
        <c:auto val="1"/>
        <c:lblAlgn val="ctr"/>
        <c:lblOffset val="100"/>
        <c:noMultiLvlLbl val="0"/>
      </c:catAx>
      <c:valAx>
        <c:axId val="1153689903"/>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baseline="0">
                    <a:solidFill>
                      <a:sysClr val="windowText" lastClr="000000"/>
                    </a:solidFill>
                    <a:latin typeface="Segoe UI Semibold" panose="020B0702040204020203" pitchFamily="34" charset="0"/>
                    <a:cs typeface="Segoe UI Semibold" panose="020B0702040204020203" pitchFamily="34" charset="0"/>
                  </a:rPr>
                  <a:t>EUR</a:t>
                </a:r>
                <a:r>
                  <a:rPr lang="en-GB" sz="1000" b="0" i="0" u="none" strike="noStrike" baseline="0">
                    <a:latin typeface="Segoe UI Semibold" panose="020B0702040204020203" pitchFamily="34" charset="0"/>
                    <a:cs typeface="Segoe UI Semibold" panose="020B0702040204020203" pitchFamily="34" charset="0"/>
                  </a:rPr>
                  <a:t> </a:t>
                </a:r>
                <a:r>
                  <a:rPr lang="en-GB" sz="1000" b="0" i="0" u="none" strike="noStrike" baseline="0">
                    <a:solidFill>
                      <a:sysClr val="windowText" lastClr="000000"/>
                    </a:solidFill>
                    <a:latin typeface="Segoe UI Semibold" panose="020B0702040204020203" pitchFamily="34" charset="0"/>
                    <a:cs typeface="Segoe UI Semibold" panose="020B0702040204020203" pitchFamily="34" charset="0"/>
                  </a:rPr>
                  <a:t>billion</a:t>
                </a:r>
                <a:endParaRPr lang="en-GB">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153687983"/>
        <c:crosses val="autoZero"/>
        <c:crossBetween val="between"/>
      </c:valAx>
      <c:spPr>
        <a:noFill/>
        <a:ln>
          <a:noFill/>
        </a:ln>
        <a:effectLst/>
      </c:spPr>
    </c:plotArea>
    <c:legend>
      <c:legendPos val="b"/>
      <c:layout>
        <c:manualLayout>
          <c:xMode val="edge"/>
          <c:yMode val="edge"/>
          <c:x val="3.2220211988304083E-2"/>
          <c:y val="0.87358518518518513"/>
          <c:w val="0.96341045321637431"/>
          <c:h val="0.112303703703703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26169590643279E-2"/>
          <c:y val="6.8624883942242518E-2"/>
          <c:w val="0.82545888157894742"/>
          <c:h val="0.6895094444444444"/>
        </c:manualLayout>
      </c:layout>
      <c:lineChart>
        <c:grouping val="standard"/>
        <c:varyColors val="0"/>
        <c:ser>
          <c:idx val="1"/>
          <c:order val="1"/>
          <c:tx>
            <c:strRef>
              <c:f>'Figure 17'!$A$7</c:f>
              <c:strCache>
                <c:ptCount val="1"/>
                <c:pt idx="0">
                  <c:v>Overall prices (all items - HICP)</c:v>
                </c:pt>
              </c:strCache>
            </c:strRef>
          </c:tx>
          <c:spPr>
            <a:ln w="28575" cap="rnd">
              <a:solidFill>
                <a:srgbClr val="2E422F"/>
              </a:solidFill>
              <a:prstDash val="dash"/>
              <a:round/>
            </a:ln>
            <a:effectLst/>
          </c:spPr>
          <c:marker>
            <c:symbol val="none"/>
          </c:marker>
          <c:cat>
            <c:strRef>
              <c:f>'Figure 17'!$G$5:$P$5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17'!$G$7:$P$7</c:f>
              <c:numCache>
                <c:formatCode>0</c:formatCode>
                <c:ptCount val="10"/>
                <c:pt idx="0">
                  <c:v>100</c:v>
                </c:pt>
                <c:pt idx="1">
                  <c:v>100.18</c:v>
                </c:pt>
                <c:pt idx="2">
                  <c:v>101.74</c:v>
                </c:pt>
                <c:pt idx="3">
                  <c:v>103.57</c:v>
                </c:pt>
                <c:pt idx="4">
                  <c:v>105.04</c:v>
                </c:pt>
                <c:pt idx="5">
                  <c:v>105.76</c:v>
                </c:pt>
                <c:pt idx="6">
                  <c:v>108.82</c:v>
                </c:pt>
                <c:pt idx="7">
                  <c:v>118.82</c:v>
                </c:pt>
                <c:pt idx="8">
                  <c:v>126.38</c:v>
                </c:pt>
                <c:pt idx="9">
                  <c:v>129.66999999999999</c:v>
                </c:pt>
              </c:numCache>
            </c:numRef>
          </c:val>
          <c:smooth val="0"/>
          <c:extLst>
            <c:ext xmlns:c16="http://schemas.microsoft.com/office/drawing/2014/chart" uri="{C3380CC4-5D6E-409C-BE32-E72D297353CC}">
              <c16:uniqueId val="{00000001-F2E7-47D6-A303-0EAC4C1778E0}"/>
            </c:ext>
          </c:extLst>
        </c:ser>
        <c:ser>
          <c:idx val="2"/>
          <c:order val="2"/>
          <c:tx>
            <c:strRef>
              <c:f>'Figure 17'!$A$8</c:f>
              <c:strCache>
                <c:ptCount val="1"/>
                <c:pt idx="0">
                  <c:v>Food prices (food items - HICP)</c:v>
                </c:pt>
              </c:strCache>
            </c:strRef>
          </c:tx>
          <c:spPr>
            <a:ln w="28575" cap="rnd">
              <a:solidFill>
                <a:srgbClr val="F26119"/>
              </a:solidFill>
              <a:prstDash val="sysDot"/>
              <a:round/>
            </a:ln>
            <a:effectLst/>
          </c:spPr>
          <c:marker>
            <c:symbol val="none"/>
          </c:marker>
          <c:cat>
            <c:strRef>
              <c:f>'Figure 17'!$G$5:$P$5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17'!$G$8:$P$8</c:f>
              <c:numCache>
                <c:formatCode>#,##0.##########</c:formatCode>
                <c:ptCount val="10"/>
                <c:pt idx="0" formatCode="#,##0.00">
                  <c:v>100</c:v>
                </c:pt>
                <c:pt idx="1">
                  <c:v>100.54</c:v>
                </c:pt>
                <c:pt idx="2">
                  <c:v>102.72</c:v>
                </c:pt>
                <c:pt idx="3">
                  <c:v>104.68</c:v>
                </c:pt>
                <c:pt idx="4">
                  <c:v>107.02</c:v>
                </c:pt>
                <c:pt idx="5">
                  <c:v>109.91</c:v>
                </c:pt>
                <c:pt idx="6">
                  <c:v>111.56</c:v>
                </c:pt>
                <c:pt idx="7">
                  <c:v>125.18</c:v>
                </c:pt>
                <c:pt idx="8">
                  <c:v>141.04</c:v>
                </c:pt>
                <c:pt idx="9">
                  <c:v>143.91999999999999</c:v>
                </c:pt>
              </c:numCache>
            </c:numRef>
          </c:val>
          <c:smooth val="0"/>
          <c:extLst>
            <c:ext xmlns:c16="http://schemas.microsoft.com/office/drawing/2014/chart" uri="{C3380CC4-5D6E-409C-BE32-E72D297353CC}">
              <c16:uniqueId val="{00000002-F2E7-47D6-A303-0EAC4C1778E0}"/>
            </c:ext>
          </c:extLst>
        </c:ser>
        <c:dLbls>
          <c:showLegendKey val="0"/>
          <c:showVal val="0"/>
          <c:showCatName val="0"/>
          <c:showSerName val="0"/>
          <c:showPercent val="0"/>
          <c:showBubbleSize val="0"/>
        </c:dLbls>
        <c:marker val="1"/>
        <c:smooth val="0"/>
        <c:axId val="611280607"/>
        <c:axId val="611266687"/>
      </c:lineChart>
      <c:lineChart>
        <c:grouping val="standard"/>
        <c:varyColors val="0"/>
        <c:ser>
          <c:idx val="0"/>
          <c:order val="0"/>
          <c:tx>
            <c:strRef>
              <c:f>'Figure 17'!$A$6</c:f>
              <c:strCache>
                <c:ptCount val="1"/>
                <c:pt idx="0">
                  <c:v>Food poverty (SILC, right axis)</c:v>
                </c:pt>
              </c:strCache>
            </c:strRef>
          </c:tx>
          <c:spPr>
            <a:ln w="28575" cap="rnd">
              <a:solidFill>
                <a:srgbClr val="3D5584"/>
              </a:solidFill>
              <a:round/>
            </a:ln>
            <a:effectLst/>
          </c:spPr>
          <c:marker>
            <c:symbol val="none"/>
          </c:marker>
          <c:cat>
            <c:strRef>
              <c:f>'Figure 17'!$G$5:$P$5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'Figure 17'!$G$6:$P$6</c:f>
              <c:numCache>
                <c:formatCode>0</c:formatCode>
                <c:ptCount val="10"/>
                <c:pt idx="0">
                  <c:v>8.8000000000000007</c:v>
                </c:pt>
                <c:pt idx="1">
                  <c:v>8.8000000000000007</c:v>
                </c:pt>
                <c:pt idx="2">
                  <c:v>8.4</c:v>
                </c:pt>
                <c:pt idx="3">
                  <c:v>7.4</c:v>
                </c:pt>
                <c:pt idx="4">
                  <c:v>6.8</c:v>
                </c:pt>
                <c:pt idx="5">
                  <c:v>8.1</c:v>
                </c:pt>
                <c:pt idx="6">
                  <c:v>7.3</c:v>
                </c:pt>
                <c:pt idx="7">
                  <c:v>8.3000000000000007</c:v>
                </c:pt>
                <c:pt idx="8">
                  <c:v>9.5</c:v>
                </c:pt>
                <c:pt idx="9">
                  <c:v>8.5</c:v>
                </c:pt>
              </c:numCache>
            </c:numRef>
          </c:val>
          <c:smooth val="0"/>
          <c:extLst>
            <c:ext xmlns:c16="http://schemas.microsoft.com/office/drawing/2014/chart" uri="{C3380CC4-5D6E-409C-BE32-E72D297353CC}">
              <c16:uniqueId val="{00000000-F2E7-47D6-A303-0EAC4C1778E0}"/>
            </c:ext>
          </c:extLst>
        </c:ser>
        <c:dLbls>
          <c:showLegendKey val="0"/>
          <c:showVal val="0"/>
          <c:showCatName val="0"/>
          <c:showSerName val="0"/>
          <c:showPercent val="0"/>
          <c:showBubbleSize val="0"/>
        </c:dLbls>
        <c:marker val="1"/>
        <c:smooth val="0"/>
        <c:axId val="927478543"/>
        <c:axId val="927471823"/>
      </c:lineChart>
      <c:catAx>
        <c:axId val="61128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611266687"/>
        <c:crosses val="autoZero"/>
        <c:auto val="1"/>
        <c:lblAlgn val="ctr"/>
        <c:lblOffset val="100"/>
        <c:noMultiLvlLbl val="0"/>
      </c:catAx>
      <c:valAx>
        <c:axId val="611266687"/>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Index (2015</a:t>
                </a:r>
                <a:r>
                  <a:rPr lang="en-GB" baseline="0">
                    <a:solidFill>
                      <a:sysClr val="windowText" lastClr="000000"/>
                    </a:solidFill>
                    <a:latin typeface="Segoe UI Semibold" panose="020B0702040204020203" pitchFamily="34" charset="0"/>
                    <a:cs typeface="Segoe UI Semibold" panose="020B0702040204020203" pitchFamily="34" charset="0"/>
                  </a:rPr>
                  <a:t> = 100)</a:t>
                </a:r>
                <a:endParaRPr lang="en-GB">
                  <a:solidFill>
                    <a:sysClr val="windowText" lastClr="000000"/>
                  </a:solidFill>
                  <a:latin typeface="Segoe UI Semibold" panose="020B0702040204020203" pitchFamily="34" charset="0"/>
                  <a:cs typeface="Segoe UI Semibold" panose="020B0702040204020203" pitchFamily="34" charset="0"/>
                </a:endParaRPr>
              </a:p>
            </c:rich>
          </c:tx>
          <c:layout>
            <c:manualLayout>
              <c:xMode val="edge"/>
              <c:yMode val="edge"/>
              <c:x val="4.6546360677345846E-3"/>
              <c:y val="0.258956284316497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611280607"/>
        <c:crosses val="autoZero"/>
        <c:crossBetween val="between"/>
      </c:valAx>
      <c:valAx>
        <c:axId val="927471823"/>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 of EU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927478543"/>
        <c:crosses val="max"/>
        <c:crossBetween val="between"/>
      </c:valAx>
      <c:catAx>
        <c:axId val="927478543"/>
        <c:scaling>
          <c:orientation val="minMax"/>
        </c:scaling>
        <c:delete val="1"/>
        <c:axPos val="b"/>
        <c:numFmt formatCode="General" sourceLinked="1"/>
        <c:majorTickMark val="out"/>
        <c:minorTickMark val="none"/>
        <c:tickLblPos val="nextTo"/>
        <c:crossAx val="927471823"/>
        <c:crosses val="autoZero"/>
        <c:auto val="1"/>
        <c:lblAlgn val="ctr"/>
        <c:lblOffset val="100"/>
        <c:noMultiLvlLbl val="0"/>
      </c:catAx>
      <c:spPr>
        <a:noFill/>
        <a:ln w="19050"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583516081871352E-2"/>
          <c:y val="3.4689328246211001E-2"/>
          <c:w val="0.91695418615594693"/>
          <c:h val="0.72012366306823883"/>
        </c:manualLayout>
      </c:layout>
      <c:barChart>
        <c:barDir val="col"/>
        <c:grouping val="clustered"/>
        <c:varyColors val="0"/>
        <c:ser>
          <c:idx val="0"/>
          <c:order val="0"/>
          <c:tx>
            <c:strRef>
              <c:f>'Figure 18'!$A$10</c:f>
              <c:strCache>
                <c:ptCount val="1"/>
                <c:pt idx="0">
                  <c:v>EAT-Lancet - Europe and Asia</c:v>
                </c:pt>
              </c:strCache>
            </c:strRef>
          </c:tx>
          <c:spPr>
            <a:solidFill>
              <a:srgbClr val="3D5584"/>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18'!$C$10:$J$10</c:f>
              <c:numCache>
                <c:formatCode>0%</c:formatCode>
                <c:ptCount val="8"/>
                <c:pt idx="0">
                  <c:v>5.9</c:v>
                </c:pt>
                <c:pt idx="2">
                  <c:v>2</c:v>
                </c:pt>
                <c:pt idx="4">
                  <c:v>0.8</c:v>
                </c:pt>
                <c:pt idx="5">
                  <c:v>0.8</c:v>
                </c:pt>
                <c:pt idx="6">
                  <c:v>0.15</c:v>
                </c:pt>
                <c:pt idx="7">
                  <c:v>0.1</c:v>
                </c:pt>
              </c:numCache>
            </c:numRef>
          </c:val>
          <c:extLst>
            <c:ext xmlns:c16="http://schemas.microsoft.com/office/drawing/2014/chart" uri="{C3380CC4-5D6E-409C-BE32-E72D297353CC}">
              <c16:uniqueId val="{00000009-4D65-4520-88A1-050B25EF4F28}"/>
            </c:ext>
          </c:extLst>
        </c:ser>
        <c:ser>
          <c:idx val="1"/>
          <c:order val="1"/>
          <c:tx>
            <c:strRef>
              <c:f>'Figure 18'!$A$11</c:f>
              <c:strCache>
                <c:ptCount val="1"/>
                <c:pt idx="0">
                  <c:v>GBD optimal diet - Western Europe</c:v>
                </c:pt>
              </c:strCache>
            </c:strRef>
          </c:tx>
          <c:spPr>
            <a:solidFill>
              <a:srgbClr val="F26119"/>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18'!$C$11:$J$11</c:f>
              <c:numCache>
                <c:formatCode>0%</c:formatCode>
                <c:ptCount val="8"/>
                <c:pt idx="0">
                  <c:v>2.1818181818181817</c:v>
                </c:pt>
                <c:pt idx="1">
                  <c:v>4.6428571428571432</c:v>
                </c:pt>
                <c:pt idx="2">
                  <c:v>0.5</c:v>
                </c:pt>
                <c:pt idx="4">
                  <c:v>0.52857142857142858</c:v>
                </c:pt>
                <c:pt idx="5">
                  <c:v>0.5</c:v>
                </c:pt>
                <c:pt idx="6">
                  <c:v>0.25</c:v>
                </c:pt>
                <c:pt idx="7">
                  <c:v>0.44444444444444442</c:v>
                </c:pt>
              </c:numCache>
            </c:numRef>
          </c:val>
          <c:extLst>
            <c:ext xmlns:c16="http://schemas.microsoft.com/office/drawing/2014/chart" uri="{C3380CC4-5D6E-409C-BE32-E72D297353CC}">
              <c16:uniqueId val="{0000000A-4D65-4520-88A1-050B25EF4F28}"/>
            </c:ext>
          </c:extLst>
        </c:ser>
        <c:ser>
          <c:idx val="2"/>
          <c:order val="2"/>
          <c:tx>
            <c:strRef>
              <c:f>'Figure 18'!$A$12</c:f>
              <c:strCache>
                <c:ptCount val="1"/>
                <c:pt idx="0">
                  <c:v>GBD optimal diet - Central Europe</c:v>
                </c:pt>
              </c:strCache>
            </c:strRef>
          </c:tx>
          <c:spPr>
            <a:solidFill>
              <a:srgbClr val="2E422F"/>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18'!$C$12:$J$12</c:f>
              <c:numCache>
                <c:formatCode>0%</c:formatCode>
                <c:ptCount val="8"/>
                <c:pt idx="0">
                  <c:v>1.9090909090909092</c:v>
                </c:pt>
                <c:pt idx="1">
                  <c:v>2.5</c:v>
                </c:pt>
                <c:pt idx="2">
                  <c:v>0.30952380952380953</c:v>
                </c:pt>
                <c:pt idx="4">
                  <c:v>0.68571428571428572</c:v>
                </c:pt>
                <c:pt idx="5">
                  <c:v>0.36</c:v>
                </c:pt>
                <c:pt idx="6">
                  <c:v>0.1</c:v>
                </c:pt>
                <c:pt idx="7">
                  <c:v>0.4</c:v>
                </c:pt>
              </c:numCache>
            </c:numRef>
          </c:val>
          <c:extLst>
            <c:ext xmlns:c16="http://schemas.microsoft.com/office/drawing/2014/chart" uri="{C3380CC4-5D6E-409C-BE32-E72D297353CC}">
              <c16:uniqueId val="{0000000B-4D65-4520-88A1-050B25EF4F28}"/>
            </c:ext>
          </c:extLst>
        </c:ser>
        <c:ser>
          <c:idx val="3"/>
          <c:order val="3"/>
          <c:tx>
            <c:strRef>
              <c:f>'Figure 18'!$A$13</c:f>
              <c:strCache>
                <c:ptCount val="1"/>
                <c:pt idx="0">
                  <c:v>GBD optimal diet - Eastern Europe</c:v>
                </c:pt>
              </c:strCache>
            </c:strRef>
          </c:tx>
          <c:spPr>
            <a:solidFill>
              <a:srgbClr val="4F3A66"/>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18'!$C$13:$J$13</c:f>
              <c:numCache>
                <c:formatCode>0%</c:formatCode>
                <c:ptCount val="8"/>
                <c:pt idx="0">
                  <c:v>1.5454545454545454</c:v>
                </c:pt>
                <c:pt idx="1">
                  <c:v>3.75</c:v>
                </c:pt>
                <c:pt idx="2">
                  <c:v>0.2857142857142857</c:v>
                </c:pt>
                <c:pt idx="4">
                  <c:v>0.58571428571428574</c:v>
                </c:pt>
                <c:pt idx="5">
                  <c:v>0.32</c:v>
                </c:pt>
                <c:pt idx="6">
                  <c:v>7.4999999999999997E-2</c:v>
                </c:pt>
                <c:pt idx="7">
                  <c:v>0.26666666666666666</c:v>
                </c:pt>
              </c:numCache>
            </c:numRef>
          </c:val>
          <c:extLst>
            <c:ext xmlns:c16="http://schemas.microsoft.com/office/drawing/2014/chart" uri="{C3380CC4-5D6E-409C-BE32-E72D297353CC}">
              <c16:uniqueId val="{0000000C-4D65-4520-88A1-050B25EF4F28}"/>
            </c:ext>
          </c:extLst>
        </c:ser>
        <c:ser>
          <c:idx val="4"/>
          <c:order val="4"/>
          <c:tx>
            <c:strRef>
              <c:f>'Figure 18'!$A$14</c:f>
              <c:strCache>
                <c:ptCount val="1"/>
                <c:pt idx="0">
                  <c:v>National dietary guidelines - Netherlands</c:v>
                </c:pt>
              </c:strCache>
            </c:strRef>
          </c:tx>
          <c:spPr>
            <a:solidFill>
              <a:srgbClr val="F59E2D"/>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18'!$C$14:$J$14</c:f>
              <c:numCache>
                <c:formatCode>0%</c:formatCode>
                <c:ptCount val="8"/>
                <c:pt idx="0">
                  <c:v>1.61</c:v>
                </c:pt>
                <c:pt idx="2">
                  <c:v>0.63733333333333331</c:v>
                </c:pt>
                <c:pt idx="3">
                  <c:v>0.79277108433734944</c:v>
                </c:pt>
                <c:pt idx="4">
                  <c:v>0.8</c:v>
                </c:pt>
                <c:pt idx="5">
                  <c:v>0.8</c:v>
                </c:pt>
                <c:pt idx="6">
                  <c:v>0.33333333333333331</c:v>
                </c:pt>
                <c:pt idx="7">
                  <c:v>0.45</c:v>
                </c:pt>
              </c:numCache>
            </c:numRef>
          </c:val>
          <c:extLst>
            <c:ext xmlns:c16="http://schemas.microsoft.com/office/drawing/2014/chart" uri="{C3380CC4-5D6E-409C-BE32-E72D297353CC}">
              <c16:uniqueId val="{0000000D-4D65-4520-88A1-050B25EF4F28}"/>
            </c:ext>
          </c:extLst>
        </c:ser>
        <c:ser>
          <c:idx val="5"/>
          <c:order val="5"/>
          <c:tx>
            <c:strRef>
              <c:f>'Figure 18'!$A$15</c:f>
              <c:strCache>
                <c:ptCount val="1"/>
                <c:pt idx="0">
                  <c:v>National dietary guidelines - France</c:v>
                </c:pt>
              </c:strCache>
            </c:strRef>
          </c:tx>
          <c:spPr>
            <a:solidFill>
              <a:srgbClr val="98C9EE"/>
            </a:solidFill>
            <a:ln>
              <a:noFill/>
            </a:ln>
            <a:effectLst/>
          </c:spPr>
          <c:invertIfNegative val="0"/>
          <c:cat>
            <c:strRef>
              <c:f>'Figure 18'!$C$9:$J$9</c:f>
              <c:strCache>
                <c:ptCount val="8"/>
                <c:pt idx="0">
                  <c:v>Red meat</c:v>
                </c:pt>
                <c:pt idx="1">
                  <c:v>Processed meat</c:v>
                </c:pt>
                <c:pt idx="2">
                  <c:v>Milk (incl. milk equivalents)</c:v>
                </c:pt>
                <c:pt idx="3">
                  <c:v>Dairy products</c:v>
                </c:pt>
                <c:pt idx="4">
                  <c:v>Vegetables</c:v>
                </c:pt>
                <c:pt idx="5">
                  <c:v>Fruits</c:v>
                </c:pt>
                <c:pt idx="6">
                  <c:v>Nuts and seeds</c:v>
                </c:pt>
                <c:pt idx="7">
                  <c:v>Legumes</c:v>
                </c:pt>
              </c:strCache>
            </c:strRef>
          </c:cat>
          <c:val>
            <c:numRef>
              <c:f>'Figure 18'!$C$15:$J$15</c:f>
              <c:numCache>
                <c:formatCode>0%</c:formatCode>
                <c:ptCount val="8"/>
                <c:pt idx="0">
                  <c:v>1.3237000000000001</c:v>
                </c:pt>
                <c:pt idx="1">
                  <c:v>1.2763333333333335</c:v>
                </c:pt>
                <c:pt idx="3">
                  <c:v>1.5</c:v>
                </c:pt>
                <c:pt idx="4">
                  <c:v>0.7466666666666667</c:v>
                </c:pt>
                <c:pt idx="5">
                  <c:v>0.7466666666666667</c:v>
                </c:pt>
              </c:numCache>
            </c:numRef>
          </c:val>
          <c:extLst>
            <c:ext xmlns:c16="http://schemas.microsoft.com/office/drawing/2014/chart" uri="{C3380CC4-5D6E-409C-BE32-E72D297353CC}">
              <c16:uniqueId val="{0000000E-4D65-4520-88A1-050B25EF4F28}"/>
            </c:ext>
          </c:extLst>
        </c:ser>
        <c:dLbls>
          <c:showLegendKey val="0"/>
          <c:showVal val="0"/>
          <c:showCatName val="0"/>
          <c:showSerName val="0"/>
          <c:showPercent val="0"/>
          <c:showBubbleSize val="0"/>
        </c:dLbls>
        <c:gapWidth val="150"/>
        <c:axId val="1204451792"/>
        <c:axId val="1204452272"/>
      </c:barChart>
      <c:catAx>
        <c:axId val="120445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204452272"/>
        <c:crosses val="autoZero"/>
        <c:auto val="1"/>
        <c:lblAlgn val="ctr"/>
        <c:lblOffset val="100"/>
        <c:noMultiLvlLbl val="0"/>
      </c:catAx>
      <c:valAx>
        <c:axId val="1204452272"/>
        <c:scaling>
          <c:orientation val="minMax"/>
        </c:scaling>
        <c:delete val="0"/>
        <c:axPos val="l"/>
        <c:majorGridlines>
          <c:spPr>
            <a:ln w="12700" cap="rnd" cmpd="sng" algn="ctr">
              <a:solidFill>
                <a:srgbClr val="D0CECE"/>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204451792"/>
        <c:crosses val="autoZero"/>
        <c:crossBetween val="between"/>
      </c:valAx>
      <c:spPr>
        <a:noFill/>
        <a:ln>
          <a:noFill/>
        </a:ln>
        <a:effectLst/>
      </c:spPr>
    </c:plotArea>
    <c:legend>
      <c:legendPos val="b"/>
      <c:layout>
        <c:manualLayout>
          <c:xMode val="edge"/>
          <c:yMode val="edge"/>
          <c:x val="4.0469992405268274E-2"/>
          <c:y val="0.85766712132298706"/>
          <c:w val="0.90705691176301684"/>
          <c:h val="0.134657826442067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4780701754385"/>
          <c:y val="3.5277777777777776E-2"/>
          <c:w val="0.85322222222222222"/>
          <c:h val="0.7429734848484848"/>
        </c:manualLayout>
      </c:layout>
      <c:barChart>
        <c:barDir val="col"/>
        <c:grouping val="stacked"/>
        <c:varyColors val="0"/>
        <c:ser>
          <c:idx val="0"/>
          <c:order val="0"/>
          <c:tx>
            <c:strRef>
              <c:f>'Figure 19'!$A$5</c:f>
              <c:strCache>
                <c:ptCount val="1"/>
                <c:pt idx="0">
                  <c:v>Processed meat</c:v>
                </c:pt>
              </c:strCache>
            </c:strRef>
          </c:tx>
          <c:spPr>
            <a:solidFill>
              <a:srgbClr val="F26119"/>
            </a:solidFill>
            <a:ln>
              <a:noFill/>
            </a:ln>
            <a:effectLst/>
          </c:spPr>
          <c:invertIfNegative val="0"/>
          <c:cat>
            <c:strRef>
              <c:f>'Figure 19'!$B$4:$C$4</c:f>
              <c:strCache>
                <c:ptCount val="2"/>
                <c:pt idx="0">
                  <c:v>Relevant for GHG footprint</c:v>
                </c:pt>
                <c:pt idx="1">
                  <c:v>Others</c:v>
                </c:pt>
              </c:strCache>
            </c:strRef>
          </c:cat>
          <c:val>
            <c:numRef>
              <c:f>'Figure 19'!$B$5:$C$5</c:f>
              <c:numCache>
                <c:formatCode>General</c:formatCode>
                <c:ptCount val="2"/>
                <c:pt idx="0">
                  <c:v>115.780663</c:v>
                </c:pt>
              </c:numCache>
            </c:numRef>
          </c:val>
          <c:extLst>
            <c:ext xmlns:c16="http://schemas.microsoft.com/office/drawing/2014/chart" uri="{C3380CC4-5D6E-409C-BE32-E72D297353CC}">
              <c16:uniqueId val="{00000000-6FD0-445D-93D8-D5499BF9E8CB}"/>
            </c:ext>
          </c:extLst>
        </c:ser>
        <c:ser>
          <c:idx val="1"/>
          <c:order val="1"/>
          <c:tx>
            <c:strRef>
              <c:f>'Figure 19'!$A$6</c:f>
              <c:strCache>
                <c:ptCount val="1"/>
                <c:pt idx="0">
                  <c:v>Red meat</c:v>
                </c:pt>
              </c:strCache>
            </c:strRef>
          </c:tx>
          <c:spPr>
            <a:solidFill>
              <a:srgbClr val="F69565"/>
            </a:solidFill>
            <a:ln>
              <a:noFill/>
            </a:ln>
            <a:effectLst/>
          </c:spPr>
          <c:invertIfNegative val="0"/>
          <c:cat>
            <c:strRef>
              <c:f>'Figure 19'!$B$4:$C$4</c:f>
              <c:strCache>
                <c:ptCount val="2"/>
                <c:pt idx="0">
                  <c:v>Relevant for GHG footprint</c:v>
                </c:pt>
                <c:pt idx="1">
                  <c:v>Others</c:v>
                </c:pt>
              </c:strCache>
            </c:strRef>
          </c:cat>
          <c:val>
            <c:numRef>
              <c:f>'Figure 19'!$B$6:$C$6</c:f>
              <c:numCache>
                <c:formatCode>General</c:formatCode>
                <c:ptCount val="2"/>
                <c:pt idx="0">
                  <c:v>120.115674</c:v>
                </c:pt>
              </c:numCache>
            </c:numRef>
          </c:val>
          <c:extLst>
            <c:ext xmlns:c16="http://schemas.microsoft.com/office/drawing/2014/chart" uri="{C3380CC4-5D6E-409C-BE32-E72D297353CC}">
              <c16:uniqueId val="{00000001-6FD0-445D-93D8-D5499BF9E8CB}"/>
            </c:ext>
          </c:extLst>
        </c:ser>
        <c:ser>
          <c:idx val="2"/>
          <c:order val="2"/>
          <c:tx>
            <c:strRef>
              <c:f>'Figure 19'!$A$7</c:f>
              <c:strCache>
                <c:ptCount val="1"/>
                <c:pt idx="0">
                  <c:v>Legumes</c:v>
                </c:pt>
              </c:strCache>
            </c:strRef>
          </c:tx>
          <c:spPr>
            <a:solidFill>
              <a:srgbClr val="3D5584"/>
            </a:solidFill>
            <a:ln>
              <a:noFill/>
            </a:ln>
            <a:effectLst/>
          </c:spPr>
          <c:invertIfNegative val="0"/>
          <c:cat>
            <c:strRef>
              <c:f>'Figure 19'!$B$4:$C$4</c:f>
              <c:strCache>
                <c:ptCount val="2"/>
                <c:pt idx="0">
                  <c:v>Relevant for GHG footprint</c:v>
                </c:pt>
                <c:pt idx="1">
                  <c:v>Others</c:v>
                </c:pt>
              </c:strCache>
            </c:strRef>
          </c:cat>
          <c:val>
            <c:numRef>
              <c:f>'Figure 19'!$B$7:$C$7</c:f>
              <c:numCache>
                <c:formatCode>General</c:formatCode>
                <c:ptCount val="2"/>
                <c:pt idx="0">
                  <c:v>44.406894999999999</c:v>
                </c:pt>
              </c:numCache>
            </c:numRef>
          </c:val>
          <c:extLst>
            <c:ext xmlns:c16="http://schemas.microsoft.com/office/drawing/2014/chart" uri="{C3380CC4-5D6E-409C-BE32-E72D297353CC}">
              <c16:uniqueId val="{00000002-6FD0-445D-93D8-D5499BF9E8CB}"/>
            </c:ext>
          </c:extLst>
        </c:ser>
        <c:ser>
          <c:idx val="3"/>
          <c:order val="3"/>
          <c:tx>
            <c:strRef>
              <c:f>'Figure 19'!$A$8</c:f>
              <c:strCache>
                <c:ptCount val="1"/>
                <c:pt idx="0">
                  <c:v>Nuts and seeds</c:v>
                </c:pt>
              </c:strCache>
            </c:strRef>
          </c:tx>
          <c:spPr>
            <a:solidFill>
              <a:srgbClr val="7D8DAD"/>
            </a:solidFill>
            <a:ln>
              <a:noFill/>
            </a:ln>
            <a:effectLst/>
          </c:spPr>
          <c:invertIfNegative val="0"/>
          <c:cat>
            <c:strRef>
              <c:f>'Figure 19'!$B$4:$C$4</c:f>
              <c:strCache>
                <c:ptCount val="2"/>
                <c:pt idx="0">
                  <c:v>Relevant for GHG footprint</c:v>
                </c:pt>
                <c:pt idx="1">
                  <c:v>Others</c:v>
                </c:pt>
              </c:strCache>
            </c:strRef>
          </c:cat>
          <c:val>
            <c:numRef>
              <c:f>'Figure 19'!$B$8:$C$8</c:f>
              <c:numCache>
                <c:formatCode>General</c:formatCode>
                <c:ptCount val="2"/>
                <c:pt idx="0">
                  <c:v>48.255171000000004</c:v>
                </c:pt>
              </c:numCache>
            </c:numRef>
          </c:val>
          <c:extLst>
            <c:ext xmlns:c16="http://schemas.microsoft.com/office/drawing/2014/chart" uri="{C3380CC4-5D6E-409C-BE32-E72D297353CC}">
              <c16:uniqueId val="{00000003-6FD0-445D-93D8-D5499BF9E8CB}"/>
            </c:ext>
          </c:extLst>
        </c:ser>
        <c:ser>
          <c:idx val="4"/>
          <c:order val="4"/>
          <c:tx>
            <c:strRef>
              <c:f>'Figure 19'!$A$9</c:f>
              <c:strCache>
                <c:ptCount val="1"/>
                <c:pt idx="0">
                  <c:v>Fruits</c:v>
                </c:pt>
              </c:strCache>
            </c:strRef>
          </c:tx>
          <c:spPr>
            <a:solidFill>
              <a:srgbClr val="9EAAC1"/>
            </a:solidFill>
            <a:ln>
              <a:noFill/>
            </a:ln>
            <a:effectLst/>
          </c:spPr>
          <c:invertIfNegative val="0"/>
          <c:cat>
            <c:strRef>
              <c:f>'Figure 19'!$B$4:$C$4</c:f>
              <c:strCache>
                <c:ptCount val="2"/>
                <c:pt idx="0">
                  <c:v>Relevant for GHG footprint</c:v>
                </c:pt>
                <c:pt idx="1">
                  <c:v>Others</c:v>
                </c:pt>
              </c:strCache>
            </c:strRef>
          </c:cat>
          <c:val>
            <c:numRef>
              <c:f>'Figure 19'!$B$9:$C$9</c:f>
              <c:numCache>
                <c:formatCode>General</c:formatCode>
                <c:ptCount val="2"/>
                <c:pt idx="0">
                  <c:v>113.636398</c:v>
                </c:pt>
              </c:numCache>
            </c:numRef>
          </c:val>
          <c:extLst>
            <c:ext xmlns:c16="http://schemas.microsoft.com/office/drawing/2014/chart" uri="{C3380CC4-5D6E-409C-BE32-E72D297353CC}">
              <c16:uniqueId val="{00000004-6FD0-445D-93D8-D5499BF9E8CB}"/>
            </c:ext>
          </c:extLst>
        </c:ser>
        <c:ser>
          <c:idx val="5"/>
          <c:order val="5"/>
          <c:tx>
            <c:strRef>
              <c:f>'Figure 19'!$A$10</c:f>
              <c:strCache>
                <c:ptCount val="1"/>
                <c:pt idx="0">
                  <c:v>Vegetables</c:v>
                </c:pt>
              </c:strCache>
            </c:strRef>
          </c:tx>
          <c:spPr>
            <a:solidFill>
              <a:srgbClr val="BEC6D6"/>
            </a:solidFill>
            <a:ln>
              <a:noFill/>
            </a:ln>
            <a:effectLst/>
          </c:spPr>
          <c:invertIfNegative val="0"/>
          <c:cat>
            <c:strRef>
              <c:f>'Figure 19'!$B$4:$C$4</c:f>
              <c:strCache>
                <c:ptCount val="2"/>
                <c:pt idx="0">
                  <c:v>Relevant for GHG footprint</c:v>
                </c:pt>
                <c:pt idx="1">
                  <c:v>Others</c:v>
                </c:pt>
              </c:strCache>
            </c:strRef>
          </c:cat>
          <c:val>
            <c:numRef>
              <c:f>'Figure 19'!$B$10:$C$10</c:f>
              <c:numCache>
                <c:formatCode>General</c:formatCode>
                <c:ptCount val="2"/>
                <c:pt idx="0">
                  <c:v>67.357984999999999</c:v>
                </c:pt>
              </c:numCache>
            </c:numRef>
          </c:val>
          <c:extLst>
            <c:ext xmlns:c16="http://schemas.microsoft.com/office/drawing/2014/chart" uri="{C3380CC4-5D6E-409C-BE32-E72D297353CC}">
              <c16:uniqueId val="{00000005-6FD0-445D-93D8-D5499BF9E8CB}"/>
            </c:ext>
          </c:extLst>
        </c:ser>
        <c:ser>
          <c:idx val="6"/>
          <c:order val="6"/>
          <c:tx>
            <c:strRef>
              <c:f>'Figure 19'!$A$11</c:f>
              <c:strCache>
                <c:ptCount val="1"/>
                <c:pt idx="0">
                  <c:v>Dairy</c:v>
                </c:pt>
              </c:strCache>
            </c:strRef>
          </c:tx>
          <c:spPr>
            <a:solidFill>
              <a:srgbClr val="DEE2EA"/>
            </a:solidFill>
            <a:ln>
              <a:noFill/>
            </a:ln>
            <a:effectLst/>
          </c:spPr>
          <c:invertIfNegative val="0"/>
          <c:cat>
            <c:strRef>
              <c:f>'Figure 19'!$B$4:$C$4</c:f>
              <c:strCache>
                <c:ptCount val="2"/>
                <c:pt idx="0">
                  <c:v>Relevant for GHG footprint</c:v>
                </c:pt>
                <c:pt idx="1">
                  <c:v>Others</c:v>
                </c:pt>
              </c:strCache>
            </c:strRef>
          </c:cat>
          <c:val>
            <c:numRef>
              <c:f>'Figure 19'!$B$11:$C$11</c:f>
              <c:numCache>
                <c:formatCode>General</c:formatCode>
                <c:ptCount val="2"/>
                <c:pt idx="0">
                  <c:v>23.372049999999998</c:v>
                </c:pt>
              </c:numCache>
            </c:numRef>
          </c:val>
          <c:extLst>
            <c:ext xmlns:c16="http://schemas.microsoft.com/office/drawing/2014/chart" uri="{C3380CC4-5D6E-409C-BE32-E72D297353CC}">
              <c16:uniqueId val="{00000006-6FD0-445D-93D8-D5499BF9E8CB}"/>
            </c:ext>
          </c:extLst>
        </c:ser>
        <c:ser>
          <c:idx val="7"/>
          <c:order val="7"/>
          <c:tx>
            <c:strRef>
              <c:f>'Figure 19'!$A$12</c:f>
              <c:strCache>
                <c:ptCount val="1"/>
                <c:pt idx="0">
                  <c:v>Others</c:v>
                </c:pt>
              </c:strCache>
            </c:strRef>
          </c:tx>
          <c:spPr>
            <a:solidFill>
              <a:srgbClr val="2E422F"/>
            </a:solidFill>
            <a:ln>
              <a:noFill/>
            </a:ln>
            <a:effectLst/>
          </c:spPr>
          <c:invertIfNegative val="0"/>
          <c:cat>
            <c:strRef>
              <c:f>'Figure 19'!$B$4:$C$4</c:f>
              <c:strCache>
                <c:ptCount val="2"/>
                <c:pt idx="0">
                  <c:v>Relevant for GHG footprint</c:v>
                </c:pt>
                <c:pt idx="1">
                  <c:v>Others</c:v>
                </c:pt>
              </c:strCache>
            </c:strRef>
          </c:cat>
          <c:val>
            <c:numRef>
              <c:f>'Figure 19'!$B$12:$C$12</c:f>
              <c:numCache>
                <c:formatCode>General</c:formatCode>
                <c:ptCount val="2"/>
                <c:pt idx="1">
                  <c:v>445.14590599999997</c:v>
                </c:pt>
              </c:numCache>
            </c:numRef>
          </c:val>
          <c:extLst>
            <c:ext xmlns:c16="http://schemas.microsoft.com/office/drawing/2014/chart" uri="{C3380CC4-5D6E-409C-BE32-E72D297353CC}">
              <c16:uniqueId val="{00000007-6FD0-445D-93D8-D5499BF9E8CB}"/>
            </c:ext>
          </c:extLst>
        </c:ser>
        <c:dLbls>
          <c:showLegendKey val="0"/>
          <c:showVal val="0"/>
          <c:showCatName val="0"/>
          <c:showSerName val="0"/>
          <c:showPercent val="0"/>
          <c:showBubbleSize val="0"/>
        </c:dLbls>
        <c:gapWidth val="150"/>
        <c:overlap val="100"/>
        <c:axId val="1390835216"/>
        <c:axId val="1390838096"/>
      </c:barChart>
      <c:catAx>
        <c:axId val="139083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390838096"/>
        <c:crosses val="autoZero"/>
        <c:auto val="1"/>
        <c:lblAlgn val="ctr"/>
        <c:lblOffset val="100"/>
        <c:noMultiLvlLbl val="0"/>
      </c:catAx>
      <c:valAx>
        <c:axId val="1390838096"/>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baseline="0">
                    <a:solidFill>
                      <a:sysClr val="windowText" lastClr="000000"/>
                    </a:solidFill>
                    <a:latin typeface="Segoe UI Semibold" panose="020B0702040204020203" pitchFamily="34" charset="0"/>
                    <a:cs typeface="Segoe UI Semibold" panose="020B0702040204020203" pitchFamily="34" charset="0"/>
                  </a:rPr>
                  <a:t>Billion 2020 PPP EUR</a:t>
                </a:r>
                <a:endParaRPr lang="en-GB">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39083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60232460775546E-2"/>
          <c:y val="3.0754166121809392E-2"/>
          <c:w val="0.89484725407379995"/>
          <c:h val="0.61049895833333334"/>
        </c:manualLayout>
      </c:layout>
      <c:barChart>
        <c:barDir val="col"/>
        <c:grouping val="stacked"/>
        <c:varyColors val="0"/>
        <c:ser>
          <c:idx val="3"/>
          <c:order val="0"/>
          <c:tx>
            <c:strRef>
              <c:f>'Figure 25'!$A$5</c:f>
              <c:strCache>
                <c:ptCount val="1"/>
                <c:pt idx="0">
                  <c:v>Energy use</c:v>
                </c:pt>
              </c:strCache>
            </c:strRef>
          </c:tx>
          <c:spPr>
            <a:solidFill>
              <a:srgbClr val="2E422F"/>
            </a:solidFill>
            <a:ln>
              <a:noFill/>
            </a:ln>
            <a:effectLst/>
          </c:spPr>
          <c:invertIfNegative val="0"/>
          <c:cat>
            <c:numLit>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20">
                <c:v>2025</c:v>
              </c:pt>
              <c:pt idx="25">
                <c:v>2030</c:v>
              </c:pt>
              <c:pt idx="30">
                <c:v>2035</c:v>
              </c:pt>
              <c:pt idx="35">
                <c:v>2040</c:v>
              </c:pt>
              <c:pt idx="40">
                <c:v>2045</c:v>
              </c:pt>
              <c:pt idx="45">
                <c:v>2050</c:v>
              </c:pt>
            </c:numLit>
          </c:cat>
          <c:val>
            <c:numRef>
              <c:f>'Figure 25'!$D$5:$AW$5</c:f>
              <c:numCache>
                <c:formatCode>#,##0</c:formatCode>
                <c:ptCount val="46"/>
                <c:pt idx="0">
                  <c:v>85.712205019511998</c:v>
                </c:pt>
                <c:pt idx="1">
                  <c:v>82.844435279073238</c:v>
                </c:pt>
                <c:pt idx="2">
                  <c:v>79.899936671472503</c:v>
                </c:pt>
                <c:pt idx="3">
                  <c:v>80.797278089396031</c:v>
                </c:pt>
                <c:pt idx="4">
                  <c:v>79.051185038035214</c:v>
                </c:pt>
                <c:pt idx="5">
                  <c:v>81.295483256810485</c:v>
                </c:pt>
                <c:pt idx="6">
                  <c:v>80.343597716646968</c:v>
                </c:pt>
                <c:pt idx="7">
                  <c:v>78.322791187674227</c:v>
                </c:pt>
                <c:pt idx="8">
                  <c:v>78.229173478731695</c:v>
                </c:pt>
                <c:pt idx="9">
                  <c:v>77.799824499751949</c:v>
                </c:pt>
                <c:pt idx="10">
                  <c:v>76.874112353787027</c:v>
                </c:pt>
                <c:pt idx="11">
                  <c:v>76.901013370059871</c:v>
                </c:pt>
                <c:pt idx="12">
                  <c:v>77.182799755663666</c:v>
                </c:pt>
                <c:pt idx="13">
                  <c:v>78.659093425151838</c:v>
                </c:pt>
                <c:pt idx="14">
                  <c:v>78.01007775154747</c:v>
                </c:pt>
                <c:pt idx="15">
                  <c:v>79.901082696598081</c:v>
                </c:pt>
                <c:pt idx="16">
                  <c:v>79.977104972008121</c:v>
                </c:pt>
                <c:pt idx="17">
                  <c:v>74.215488824907496</c:v>
                </c:pt>
                <c:pt idx="18">
                  <c:v>74.889441584008196</c:v>
                </c:pt>
              </c:numCache>
            </c:numRef>
          </c:val>
          <c:extLst>
            <c:ext xmlns:c16="http://schemas.microsoft.com/office/drawing/2014/chart" uri="{C3380CC4-5D6E-409C-BE32-E72D297353CC}">
              <c16:uniqueId val="{00000000-03BE-4119-986F-0B18842EE4E5}"/>
            </c:ext>
          </c:extLst>
        </c:ser>
        <c:ser>
          <c:idx val="2"/>
          <c:order val="1"/>
          <c:tx>
            <c:strRef>
              <c:f>'Figure 25'!$A$6</c:f>
              <c:strCache>
                <c:ptCount val="1"/>
                <c:pt idx="0">
                  <c:v>Land-based emissions and removals</c:v>
                </c:pt>
              </c:strCache>
            </c:strRef>
          </c:tx>
          <c:spPr>
            <a:solidFill>
              <a:srgbClr val="EFE973"/>
            </a:solidFill>
            <a:ln>
              <a:noFill/>
            </a:ln>
            <a:effectLst/>
          </c:spPr>
          <c:invertIfNegative val="0"/>
          <c:cat>
            <c:numLit>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20">
                <c:v>2025</c:v>
              </c:pt>
              <c:pt idx="25">
                <c:v>2030</c:v>
              </c:pt>
              <c:pt idx="30">
                <c:v>2035</c:v>
              </c:pt>
              <c:pt idx="35">
                <c:v>2040</c:v>
              </c:pt>
              <c:pt idx="40">
                <c:v>2045</c:v>
              </c:pt>
              <c:pt idx="45">
                <c:v>2050</c:v>
              </c:pt>
            </c:numLit>
          </c:cat>
          <c:val>
            <c:numRef>
              <c:f>'Figure 25'!$D$6:$AW$6</c:f>
              <c:numCache>
                <c:formatCode>#,##0</c:formatCode>
                <c:ptCount val="46"/>
                <c:pt idx="0">
                  <c:v>92.820644409207205</c:v>
                </c:pt>
                <c:pt idx="1">
                  <c:v>84.706348199929508</c:v>
                </c:pt>
                <c:pt idx="2">
                  <c:v>91.004212005951644</c:v>
                </c:pt>
                <c:pt idx="3">
                  <c:v>89.617788732624689</c:v>
                </c:pt>
                <c:pt idx="4">
                  <c:v>93.092138917259376</c:v>
                </c:pt>
                <c:pt idx="5">
                  <c:v>78.800337460677909</c:v>
                </c:pt>
                <c:pt idx="6">
                  <c:v>79.023233483978558</c:v>
                </c:pt>
                <c:pt idx="7">
                  <c:v>82.240426684466556</c:v>
                </c:pt>
                <c:pt idx="8">
                  <c:v>80.035168664586649</c:v>
                </c:pt>
                <c:pt idx="9">
                  <c:v>67.591001603545067</c:v>
                </c:pt>
                <c:pt idx="10">
                  <c:v>62.926444998956192</c:v>
                </c:pt>
                <c:pt idx="11">
                  <c:v>60.320518059229265</c:v>
                </c:pt>
                <c:pt idx="12">
                  <c:v>62.038281208371281</c:v>
                </c:pt>
                <c:pt idx="13">
                  <c:v>58.075095824498582</c:v>
                </c:pt>
                <c:pt idx="14">
                  <c:v>58.032465071439034</c:v>
                </c:pt>
                <c:pt idx="15">
                  <c:v>56.350112887920943</c:v>
                </c:pt>
                <c:pt idx="16">
                  <c:v>54.815009070427962</c:v>
                </c:pt>
                <c:pt idx="17">
                  <c:v>63.201557224494984</c:v>
                </c:pt>
                <c:pt idx="18">
                  <c:v>56.047737795996859</c:v>
                </c:pt>
              </c:numCache>
            </c:numRef>
          </c:val>
          <c:extLst>
            <c:ext xmlns:c16="http://schemas.microsoft.com/office/drawing/2014/chart" uri="{C3380CC4-5D6E-409C-BE32-E72D297353CC}">
              <c16:uniqueId val="{00000001-03BE-4119-986F-0B18842EE4E5}"/>
            </c:ext>
          </c:extLst>
        </c:ser>
        <c:ser>
          <c:idx val="0"/>
          <c:order val="2"/>
          <c:tx>
            <c:strRef>
              <c:f>'Figure 25'!$A$7</c:f>
              <c:strCache>
                <c:ptCount val="1"/>
                <c:pt idx="0">
                  <c:v>Management of agricultural soils</c:v>
                </c:pt>
              </c:strCache>
            </c:strRef>
          </c:tx>
          <c:spPr>
            <a:solidFill>
              <a:srgbClr val="F26119"/>
            </a:solidFill>
            <a:ln>
              <a:noFill/>
            </a:ln>
            <a:effectLst/>
          </c:spPr>
          <c:invertIfNegative val="0"/>
          <c:cat>
            <c:numLit>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20">
                <c:v>2025</c:v>
              </c:pt>
              <c:pt idx="25">
                <c:v>2030</c:v>
              </c:pt>
              <c:pt idx="30">
                <c:v>2035</c:v>
              </c:pt>
              <c:pt idx="35">
                <c:v>2040</c:v>
              </c:pt>
              <c:pt idx="40">
                <c:v>2045</c:v>
              </c:pt>
              <c:pt idx="45">
                <c:v>2050</c:v>
              </c:pt>
            </c:numLit>
          </c:cat>
          <c:val>
            <c:numRef>
              <c:f>'Figure 25'!$D$7:$AW$7</c:f>
              <c:numCache>
                <c:formatCode>#,##0</c:formatCode>
                <c:ptCount val="46"/>
                <c:pt idx="0">
                  <c:v>130.5901849419657</c:v>
                </c:pt>
                <c:pt idx="1">
                  <c:v>128.928492671426</c:v>
                </c:pt>
                <c:pt idx="2">
                  <c:v>130.58643078810695</c:v>
                </c:pt>
                <c:pt idx="3">
                  <c:v>130.42447145999924</c:v>
                </c:pt>
                <c:pt idx="4">
                  <c:v>127.87615048596241</c:v>
                </c:pt>
                <c:pt idx="5">
                  <c:v>128.07036945641818</c:v>
                </c:pt>
                <c:pt idx="6">
                  <c:v>128.26161190364013</c:v>
                </c:pt>
                <c:pt idx="7">
                  <c:v>129.19311732956302</c:v>
                </c:pt>
                <c:pt idx="8">
                  <c:v>131.90004017513667</c:v>
                </c:pt>
                <c:pt idx="9">
                  <c:v>134.23767556796997</c:v>
                </c:pt>
                <c:pt idx="10">
                  <c:v>132.63326766904441</c:v>
                </c:pt>
                <c:pt idx="11">
                  <c:v>135.12222650070439</c:v>
                </c:pt>
                <c:pt idx="12">
                  <c:v>135.42215652811879</c:v>
                </c:pt>
                <c:pt idx="13">
                  <c:v>133.71113545135603</c:v>
                </c:pt>
                <c:pt idx="14">
                  <c:v>131.18480524703156</c:v>
                </c:pt>
                <c:pt idx="15">
                  <c:v>132.88144731122492</c:v>
                </c:pt>
                <c:pt idx="16">
                  <c:v>131.92921252237164</c:v>
                </c:pt>
                <c:pt idx="17">
                  <c:v>122.03583577251065</c:v>
                </c:pt>
                <c:pt idx="18">
                  <c:v>122.86832516067317</c:v>
                </c:pt>
              </c:numCache>
            </c:numRef>
          </c:val>
          <c:extLst>
            <c:ext xmlns:c16="http://schemas.microsoft.com/office/drawing/2014/chart" uri="{C3380CC4-5D6E-409C-BE32-E72D297353CC}">
              <c16:uniqueId val="{00000002-03BE-4119-986F-0B18842EE4E5}"/>
            </c:ext>
          </c:extLst>
        </c:ser>
        <c:ser>
          <c:idx val="1"/>
          <c:order val="3"/>
          <c:tx>
            <c:strRef>
              <c:f>'Figure 25'!$A$8</c:f>
              <c:strCache>
                <c:ptCount val="1"/>
                <c:pt idx="0">
                  <c:v>Livestock</c:v>
                </c:pt>
              </c:strCache>
            </c:strRef>
          </c:tx>
          <c:spPr>
            <a:solidFill>
              <a:srgbClr val="3D5584"/>
            </a:solidFill>
            <a:ln>
              <a:noFill/>
            </a:ln>
            <a:effectLst/>
          </c:spPr>
          <c:invertIfNegative val="0"/>
          <c:cat>
            <c:numLit>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20">
                <c:v>2025</c:v>
              </c:pt>
              <c:pt idx="25">
                <c:v>2030</c:v>
              </c:pt>
              <c:pt idx="30">
                <c:v>2035</c:v>
              </c:pt>
              <c:pt idx="35">
                <c:v>2040</c:v>
              </c:pt>
              <c:pt idx="40">
                <c:v>2045</c:v>
              </c:pt>
              <c:pt idx="45">
                <c:v>2050</c:v>
              </c:pt>
            </c:numLit>
          </c:cat>
          <c:val>
            <c:numRef>
              <c:f>'Figure 25'!$D$8:$AW$8</c:f>
              <c:numCache>
                <c:formatCode>#,##0</c:formatCode>
                <c:ptCount val="46"/>
                <c:pt idx="0">
                  <c:v>261.12000041888183</c:v>
                </c:pt>
                <c:pt idx="1">
                  <c:v>260.12142380532663</c:v>
                </c:pt>
                <c:pt idx="2">
                  <c:v>261.70005680464891</c:v>
                </c:pt>
                <c:pt idx="3">
                  <c:v>259.34770502445338</c:v>
                </c:pt>
                <c:pt idx="4">
                  <c:v>257.23171934221978</c:v>
                </c:pt>
                <c:pt idx="5">
                  <c:v>252.5652505887407</c:v>
                </c:pt>
                <c:pt idx="6">
                  <c:v>250.34479524538827</c:v>
                </c:pt>
                <c:pt idx="7">
                  <c:v>248.7407866742019</c:v>
                </c:pt>
                <c:pt idx="8">
                  <c:v>248.82362807348824</c:v>
                </c:pt>
                <c:pt idx="9">
                  <c:v>251.31329291260329</c:v>
                </c:pt>
                <c:pt idx="10">
                  <c:v>253.30881444873665</c:v>
                </c:pt>
                <c:pt idx="11">
                  <c:v>253.7062071106088</c:v>
                </c:pt>
                <c:pt idx="12">
                  <c:v>253.99885315053055</c:v>
                </c:pt>
                <c:pt idx="13">
                  <c:v>252.37705379130401</c:v>
                </c:pt>
                <c:pt idx="14">
                  <c:v>250.7426922337865</c:v>
                </c:pt>
                <c:pt idx="15">
                  <c:v>251.01977338583896</c:v>
                </c:pt>
                <c:pt idx="16">
                  <c:v>248.48153909355631</c:v>
                </c:pt>
                <c:pt idx="17">
                  <c:v>245.63835583095272</c:v>
                </c:pt>
                <c:pt idx="18">
                  <c:v>242.0677984022135</c:v>
                </c:pt>
              </c:numCache>
            </c:numRef>
          </c:val>
          <c:extLst>
            <c:ext xmlns:c16="http://schemas.microsoft.com/office/drawing/2014/chart" uri="{C3380CC4-5D6E-409C-BE32-E72D297353CC}">
              <c16:uniqueId val="{00000003-03BE-4119-986F-0B18842EE4E5}"/>
            </c:ext>
          </c:extLst>
        </c:ser>
        <c:dLbls>
          <c:showLegendKey val="0"/>
          <c:showVal val="0"/>
          <c:showCatName val="0"/>
          <c:showSerName val="0"/>
          <c:showPercent val="0"/>
          <c:showBubbleSize val="0"/>
        </c:dLbls>
        <c:gapWidth val="219"/>
        <c:overlap val="100"/>
        <c:axId val="124113023"/>
        <c:axId val="124115423"/>
      </c:barChart>
      <c:lineChart>
        <c:grouping val="standard"/>
        <c:varyColors val="0"/>
        <c:ser>
          <c:idx val="4"/>
          <c:order val="4"/>
          <c:tx>
            <c:strRef>
              <c:f>'Figure 25'!$A$9</c:f>
              <c:strCache>
                <c:ptCount val="1"/>
                <c:pt idx="0">
                  <c:v>Total non-CO₂</c:v>
                </c:pt>
              </c:strCache>
            </c:strRef>
          </c:tx>
          <c:spPr>
            <a:ln w="28575" cap="rnd">
              <a:solidFill>
                <a:srgbClr val="98C9EE"/>
              </a:solidFill>
              <a:round/>
            </a:ln>
            <a:effectLst/>
          </c:spPr>
          <c:marker>
            <c:symbol val="none"/>
          </c:marker>
          <c:cat>
            <c:numRef>
              <c:f>'Figure 25'!$D$4:$AW$4</c:f>
              <c:numCache>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5">
                  <c:v>2030</c:v>
                </c:pt>
                <c:pt idx="30">
                  <c:v>2035</c:v>
                </c:pt>
                <c:pt idx="35">
                  <c:v>2040</c:v>
                </c:pt>
                <c:pt idx="40">
                  <c:v>2045</c:v>
                </c:pt>
                <c:pt idx="45">
                  <c:v>2050</c:v>
                </c:pt>
              </c:numCache>
            </c:numRef>
          </c:cat>
          <c:val>
            <c:numRef>
              <c:f>'Figure 25'!$D$9:$AW$9</c:f>
              <c:numCache>
                <c:formatCode>#,##0</c:formatCode>
                <c:ptCount val="46"/>
                <c:pt idx="0">
                  <c:v>391.7101853608475</c:v>
                </c:pt>
                <c:pt idx="1">
                  <c:v>389.04991647675263</c:v>
                </c:pt>
                <c:pt idx="2">
                  <c:v>392.28648759275586</c:v>
                </c:pt>
                <c:pt idx="3">
                  <c:v>389.77217648445264</c:v>
                </c:pt>
                <c:pt idx="4">
                  <c:v>385.10786982818217</c:v>
                </c:pt>
                <c:pt idx="5">
                  <c:v>380.63562004515887</c:v>
                </c:pt>
                <c:pt idx="6">
                  <c:v>378.60640714902843</c:v>
                </c:pt>
                <c:pt idx="7">
                  <c:v>377.93390400376495</c:v>
                </c:pt>
                <c:pt idx="8">
                  <c:v>380.7236682486249</c:v>
                </c:pt>
                <c:pt idx="9">
                  <c:v>385.55096848057326</c:v>
                </c:pt>
                <c:pt idx="10">
                  <c:v>385.94208211778107</c:v>
                </c:pt>
                <c:pt idx="11">
                  <c:v>388.82843361131319</c:v>
                </c:pt>
                <c:pt idx="12">
                  <c:v>389.42100967864934</c:v>
                </c:pt>
                <c:pt idx="13">
                  <c:v>386.08818924266006</c:v>
                </c:pt>
                <c:pt idx="14">
                  <c:v>381.92749748081803</c:v>
                </c:pt>
                <c:pt idx="15">
                  <c:v>383.90122069706388</c:v>
                </c:pt>
                <c:pt idx="16">
                  <c:v>380.41075161592795</c:v>
                </c:pt>
                <c:pt idx="17">
                  <c:v>367.67419160346338</c:v>
                </c:pt>
                <c:pt idx="18">
                  <c:v>364.93612356288668</c:v>
                </c:pt>
              </c:numCache>
            </c:numRef>
          </c:val>
          <c:smooth val="0"/>
          <c:extLst>
            <c:ext xmlns:c16="http://schemas.microsoft.com/office/drawing/2014/chart" uri="{C3380CC4-5D6E-409C-BE32-E72D297353CC}">
              <c16:uniqueId val="{00000004-03BE-4119-986F-0B18842EE4E5}"/>
            </c:ext>
          </c:extLst>
        </c:ser>
        <c:ser>
          <c:idx val="5"/>
          <c:order val="5"/>
          <c:tx>
            <c:strRef>
              <c:f>'Figure 25'!$A$10</c:f>
              <c:strCache>
                <c:ptCount val="1"/>
                <c:pt idx="0">
                  <c:v>Projected non-CO₂ (WEM)</c:v>
                </c:pt>
              </c:strCache>
            </c:strRef>
          </c:tx>
          <c:spPr>
            <a:ln w="28575" cap="rnd">
              <a:solidFill>
                <a:srgbClr val="B04545"/>
              </a:solidFill>
              <a:round/>
            </a:ln>
            <a:effectLst/>
          </c:spPr>
          <c:marker>
            <c:symbol val="none"/>
          </c:marker>
          <c:cat>
            <c:numRef>
              <c:f>'Figure 25'!$D$4:$AW$4</c:f>
              <c:numCache>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5">
                  <c:v>2030</c:v>
                </c:pt>
                <c:pt idx="30">
                  <c:v>2035</c:v>
                </c:pt>
                <c:pt idx="35">
                  <c:v>2040</c:v>
                </c:pt>
                <c:pt idx="40">
                  <c:v>2045</c:v>
                </c:pt>
                <c:pt idx="45">
                  <c:v>2050</c:v>
                </c:pt>
              </c:numCache>
            </c:numRef>
          </c:cat>
          <c:val>
            <c:numRef>
              <c:f>'Figure 25'!$D$10:$AW$10</c:f>
              <c:numCache>
                <c:formatCode>General</c:formatCode>
                <c:ptCount val="46"/>
                <c:pt idx="18" formatCode="#,##0">
                  <c:v>363.78041970000004</c:v>
                </c:pt>
                <c:pt idx="19" formatCode="#,##0">
                  <c:v>361.85282100000001</c:v>
                </c:pt>
                <c:pt idx="20" formatCode="#,##0">
                  <c:v>358.83334840000003</c:v>
                </c:pt>
                <c:pt idx="21" formatCode="#,##0">
                  <c:v>357.01020360000001</c:v>
                </c:pt>
                <c:pt idx="22" formatCode="#,##0">
                  <c:v>355.32647840000004</c:v>
                </c:pt>
                <c:pt idx="23" formatCode="#,##0">
                  <c:v>353.44679109999998</c:v>
                </c:pt>
                <c:pt idx="24" formatCode="#,##0">
                  <c:v>351.71094040000003</c:v>
                </c:pt>
                <c:pt idx="25" formatCode="#,##0">
                  <c:v>349.88448869999996</c:v>
                </c:pt>
                <c:pt idx="26" formatCode="#,##0">
                  <c:v>348.33191119999998</c:v>
                </c:pt>
                <c:pt idx="27" formatCode="#,##0">
                  <c:v>346.78119059999995</c:v>
                </c:pt>
                <c:pt idx="28" formatCode="#,##0">
                  <c:v>345.1845017</c:v>
                </c:pt>
                <c:pt idx="29" formatCode="#,##0">
                  <c:v>343.65697639999996</c:v>
                </c:pt>
                <c:pt idx="30" formatCode="#,##0">
                  <c:v>342.16936719999995</c:v>
                </c:pt>
                <c:pt idx="31" formatCode="#,##0">
                  <c:v>341.4569985</c:v>
                </c:pt>
                <c:pt idx="32" formatCode="#,##0">
                  <c:v>340.73649690000002</c:v>
                </c:pt>
                <c:pt idx="33" formatCode="#,##0">
                  <c:v>340.004392</c:v>
                </c:pt>
                <c:pt idx="34" formatCode="#,##0">
                  <c:v>339.31580709999997</c:v>
                </c:pt>
                <c:pt idx="35" formatCode="#,##0">
                  <c:v>338.61773900000003</c:v>
                </c:pt>
                <c:pt idx="36" formatCode="#,##0">
                  <c:v>337.8193038</c:v>
                </c:pt>
                <c:pt idx="37" formatCode="#,##0">
                  <c:v>337.05250390000003</c:v>
                </c:pt>
                <c:pt idx="38" formatCode="#,##0">
                  <c:v>336.26272399999999</c:v>
                </c:pt>
                <c:pt idx="39" formatCode="#,##0">
                  <c:v>335.52708760000002</c:v>
                </c:pt>
                <c:pt idx="40" formatCode="#,##0">
                  <c:v>334.78859639999996</c:v>
                </c:pt>
                <c:pt idx="41" formatCode="#,##0">
                  <c:v>334.02764960000002</c:v>
                </c:pt>
                <c:pt idx="42" formatCode="#,##0">
                  <c:v>333.30943289999999</c:v>
                </c:pt>
                <c:pt idx="43" formatCode="#,##0">
                  <c:v>332.57613250000003</c:v>
                </c:pt>
                <c:pt idx="44" formatCode="#,##0">
                  <c:v>331.89698729999998</c:v>
                </c:pt>
                <c:pt idx="45" formatCode="#,##0">
                  <c:v>331.156136</c:v>
                </c:pt>
              </c:numCache>
            </c:numRef>
          </c:val>
          <c:smooth val="0"/>
          <c:extLst>
            <c:ext xmlns:c16="http://schemas.microsoft.com/office/drawing/2014/chart" uri="{C3380CC4-5D6E-409C-BE32-E72D297353CC}">
              <c16:uniqueId val="{00000005-03BE-4119-986F-0B18842EE4E5}"/>
            </c:ext>
          </c:extLst>
        </c:ser>
        <c:ser>
          <c:idx val="6"/>
          <c:order val="6"/>
          <c:tx>
            <c:strRef>
              <c:f>'Figure 25'!$A$11</c:f>
              <c:strCache>
                <c:ptCount val="1"/>
                <c:pt idx="0">
                  <c:v>Projected non-CO₂ emissions (WAM)</c:v>
                </c:pt>
              </c:strCache>
            </c:strRef>
          </c:tx>
          <c:spPr>
            <a:ln w="28575" cap="rnd">
              <a:solidFill>
                <a:srgbClr val="4F3A66"/>
              </a:solidFill>
              <a:round/>
            </a:ln>
            <a:effectLst/>
          </c:spPr>
          <c:marker>
            <c:symbol val="none"/>
          </c:marker>
          <c:cat>
            <c:numRef>
              <c:f>'Figure 25'!$D$4:$AW$4</c:f>
              <c:numCache>
                <c:formatCode>General</c:formatCode>
                <c:ptCount val="4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5">
                  <c:v>2030</c:v>
                </c:pt>
                <c:pt idx="30">
                  <c:v>2035</c:v>
                </c:pt>
                <c:pt idx="35">
                  <c:v>2040</c:v>
                </c:pt>
                <c:pt idx="40">
                  <c:v>2045</c:v>
                </c:pt>
                <c:pt idx="45">
                  <c:v>2050</c:v>
                </c:pt>
              </c:numCache>
            </c:numRef>
          </c:cat>
          <c:val>
            <c:numRef>
              <c:f>'Figure 25'!$D$11:$AW$11</c:f>
              <c:numCache>
                <c:formatCode>General</c:formatCode>
                <c:ptCount val="46"/>
                <c:pt idx="18" formatCode="#,##0">
                  <c:v>364.65797369999996</c:v>
                </c:pt>
                <c:pt idx="19" formatCode="#,##0">
                  <c:v>363.0335068</c:v>
                </c:pt>
                <c:pt idx="20" formatCode="#,##0">
                  <c:v>360.0602227</c:v>
                </c:pt>
                <c:pt idx="21" formatCode="#,##0">
                  <c:v>355.96185059999999</c:v>
                </c:pt>
                <c:pt idx="22" formatCode="#,##0">
                  <c:v>351.97613710000002</c:v>
                </c:pt>
                <c:pt idx="23" formatCode="#,##0">
                  <c:v>347.76229899999998</c:v>
                </c:pt>
                <c:pt idx="24" formatCode="#,##0">
                  <c:v>343.68738679999996</c:v>
                </c:pt>
                <c:pt idx="25" formatCode="#,##0">
                  <c:v>339.39762439999998</c:v>
                </c:pt>
                <c:pt idx="26" formatCode="#,##0">
                  <c:v>337.66092629999997</c:v>
                </c:pt>
                <c:pt idx="27" formatCode="#,##0">
                  <c:v>335.99038900000005</c:v>
                </c:pt>
                <c:pt idx="28" formatCode="#,##0">
                  <c:v>334.2879398</c:v>
                </c:pt>
                <c:pt idx="29" formatCode="#,##0">
                  <c:v>332.65656329999996</c:v>
                </c:pt>
                <c:pt idx="30" formatCode="#,##0">
                  <c:v>331.0634743</c:v>
                </c:pt>
                <c:pt idx="31" formatCode="#,##0">
                  <c:v>329.7596355</c:v>
                </c:pt>
                <c:pt idx="32" formatCode="#,##0">
                  <c:v>328.44799619999998</c:v>
                </c:pt>
                <c:pt idx="33" formatCode="#,##0">
                  <c:v>327.12478930000003</c:v>
                </c:pt>
                <c:pt idx="34" formatCode="#,##0">
                  <c:v>325.84503720000004</c:v>
                </c:pt>
                <c:pt idx="35" formatCode="#,##0">
                  <c:v>324.28783110000001</c:v>
                </c:pt>
                <c:pt idx="36" formatCode="#,##0">
                  <c:v>322.52324629999998</c:v>
                </c:pt>
                <c:pt idx="37" formatCode="#,##0">
                  <c:v>320.79028869999996</c:v>
                </c:pt>
                <c:pt idx="38" formatCode="#,##0">
                  <c:v>319.03462000000002</c:v>
                </c:pt>
                <c:pt idx="39" formatCode="#,##0">
                  <c:v>317.33425030000001</c:v>
                </c:pt>
                <c:pt idx="40" formatCode="#,##0">
                  <c:v>315.65252220000002</c:v>
                </c:pt>
                <c:pt idx="41" formatCode="#,##0">
                  <c:v>313.6535341</c:v>
                </c:pt>
                <c:pt idx="42" formatCode="#,##0">
                  <c:v>311.69716320000003</c:v>
                </c:pt>
                <c:pt idx="43" formatCode="#,##0">
                  <c:v>309.72559490000003</c:v>
                </c:pt>
                <c:pt idx="44" formatCode="#,##0">
                  <c:v>307.80802169999998</c:v>
                </c:pt>
                <c:pt idx="45" formatCode="#,##0">
                  <c:v>306.13065460000001</c:v>
                </c:pt>
              </c:numCache>
            </c:numRef>
          </c:val>
          <c:smooth val="0"/>
          <c:extLst>
            <c:ext xmlns:c16="http://schemas.microsoft.com/office/drawing/2014/chart" uri="{C3380CC4-5D6E-409C-BE32-E72D297353CC}">
              <c16:uniqueId val="{00000006-03BE-4119-986F-0B18842EE4E5}"/>
            </c:ext>
          </c:extLst>
        </c:ser>
        <c:dLbls>
          <c:showLegendKey val="0"/>
          <c:showVal val="0"/>
          <c:showCatName val="0"/>
          <c:showSerName val="0"/>
          <c:showPercent val="0"/>
          <c:showBubbleSize val="0"/>
        </c:dLbls>
        <c:marker val="1"/>
        <c:smooth val="0"/>
        <c:axId val="124113023"/>
        <c:axId val="124115423"/>
      </c:lineChart>
      <c:catAx>
        <c:axId val="124113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24115423"/>
        <c:crosses val="autoZero"/>
        <c:auto val="1"/>
        <c:lblAlgn val="ctr"/>
        <c:lblOffset val="100"/>
        <c:noMultiLvlLbl val="0"/>
      </c:catAx>
      <c:valAx>
        <c:axId val="124115423"/>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Mt </a:t>
                </a:r>
                <a:r>
                  <a:rPr lang="en-US" baseline="0">
                    <a:solidFill>
                      <a:sysClr val="windowText" lastClr="000000"/>
                    </a:solidFill>
                    <a:latin typeface="Segoe UI Semibold" panose="020B0702040204020203" pitchFamily="34" charset="0"/>
                    <a:cs typeface="Segoe UI Semibold" panose="020B0702040204020203" pitchFamily="34" charset="0"/>
                  </a:rPr>
                  <a:t>CO</a:t>
                </a:r>
                <a:r>
                  <a:rPr lang="en-US" baseline="-25000">
                    <a:solidFill>
                      <a:sysClr val="windowText" lastClr="000000"/>
                    </a:solidFill>
                    <a:latin typeface="Segoe UI Semibold" panose="020B0702040204020203" pitchFamily="34" charset="0"/>
                    <a:cs typeface="Segoe UI Semibold" panose="020B0702040204020203" pitchFamily="34" charset="0"/>
                  </a:rPr>
                  <a:t>2</a:t>
                </a:r>
                <a:r>
                  <a:rPr lang="en-US" baseline="0">
                    <a:solidFill>
                      <a:sysClr val="windowText" lastClr="000000"/>
                    </a:solidFill>
                    <a:latin typeface="Segoe UI Semibold" panose="020B0702040204020203" pitchFamily="34" charset="0"/>
                    <a:cs typeface="Segoe UI Semibold" panose="020B0702040204020203" pitchFamily="34" charset="0"/>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24113023"/>
        <c:crosses val="autoZero"/>
        <c:crossBetween val="between"/>
        <c:majorUnit val="200"/>
      </c:valAx>
      <c:spPr>
        <a:noFill/>
        <a:ln>
          <a:noFill/>
        </a:ln>
        <a:effectLst/>
      </c:spPr>
    </c:plotArea>
    <c:legend>
      <c:legendPos val="b"/>
      <c:layout>
        <c:manualLayout>
          <c:xMode val="edge"/>
          <c:yMode val="edge"/>
          <c:x val="5.0665164619700234E-2"/>
          <c:y val="0.80825157724849594"/>
          <c:w val="0.81550946252756151"/>
          <c:h val="0.1896934622302646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5577485380117"/>
          <c:y val="4.5861111111111109E-2"/>
          <c:w val="0.85251425438596495"/>
          <c:h val="0.80264479166666669"/>
        </c:manualLayout>
      </c:layout>
      <c:lineChart>
        <c:grouping val="standard"/>
        <c:varyColors val="0"/>
        <c:ser>
          <c:idx val="1"/>
          <c:order val="0"/>
          <c:tx>
            <c:strRef>
              <c:f>'Figure 26'!$B$4</c:f>
              <c:strCache>
                <c:ptCount val="1"/>
                <c:pt idx="0">
                  <c:v>Marginal cost [EUR/tCO2eq]</c:v>
                </c:pt>
              </c:strCache>
            </c:strRef>
          </c:tx>
          <c:spPr>
            <a:ln w="28575" cap="rnd">
              <a:solidFill>
                <a:srgbClr val="3D5584"/>
              </a:solidFill>
              <a:round/>
            </a:ln>
            <a:effectLst/>
          </c:spPr>
          <c:marker>
            <c:symbol val="none"/>
          </c:marker>
          <c:cat>
            <c:numRef>
              <c:f>'Figure 26'!$C$5:$C$20</c:f>
              <c:numCache>
                <c:formatCode>General</c:formatCode>
                <c:ptCount val="16"/>
                <c:pt idx="0">
                  <c:v>0</c:v>
                </c:pt>
                <c:pt idx="4">
                  <c:v>30</c:v>
                </c:pt>
                <c:pt idx="10">
                  <c:v>60</c:v>
                </c:pt>
                <c:pt idx="15">
                  <c:v>90</c:v>
                </c:pt>
              </c:numCache>
            </c:numRef>
          </c:cat>
          <c:val>
            <c:numRef>
              <c:f>'Figure 26'!$B$5:$B$20</c:f>
              <c:numCache>
                <c:formatCode>General</c:formatCode>
                <c:ptCount val="16"/>
                <c:pt idx="0">
                  <c:v>0</c:v>
                </c:pt>
                <c:pt idx="1">
                  <c:v>5</c:v>
                </c:pt>
                <c:pt idx="2">
                  <c:v>5</c:v>
                </c:pt>
                <c:pt idx="3">
                  <c:v>20</c:v>
                </c:pt>
                <c:pt idx="4">
                  <c:v>25</c:v>
                </c:pt>
                <c:pt idx="5">
                  <c:v>45</c:v>
                </c:pt>
                <c:pt idx="6">
                  <c:v>50</c:v>
                </c:pt>
                <c:pt idx="7">
                  <c:v>65</c:v>
                </c:pt>
                <c:pt idx="8">
                  <c:v>75</c:v>
                </c:pt>
                <c:pt idx="9">
                  <c:v>100</c:v>
                </c:pt>
                <c:pt idx="10">
                  <c:v>110</c:v>
                </c:pt>
                <c:pt idx="11">
                  <c:v>150</c:v>
                </c:pt>
                <c:pt idx="12">
                  <c:v>155</c:v>
                </c:pt>
                <c:pt idx="13">
                  <c:v>160</c:v>
                </c:pt>
                <c:pt idx="14">
                  <c:v>700</c:v>
                </c:pt>
                <c:pt idx="15">
                  <c:v>1000</c:v>
                </c:pt>
              </c:numCache>
            </c:numRef>
          </c:val>
          <c:smooth val="0"/>
          <c:extLst>
            <c:ext xmlns:c16="http://schemas.microsoft.com/office/drawing/2014/chart" uri="{C3380CC4-5D6E-409C-BE32-E72D297353CC}">
              <c16:uniqueId val="{00000001-41F4-4424-80EF-8844BA86FEA3}"/>
            </c:ext>
          </c:extLst>
        </c:ser>
        <c:dLbls>
          <c:showLegendKey val="0"/>
          <c:showVal val="0"/>
          <c:showCatName val="0"/>
          <c:showSerName val="0"/>
          <c:showPercent val="0"/>
          <c:showBubbleSize val="0"/>
        </c:dLbls>
        <c:smooth val="0"/>
        <c:axId val="473386880"/>
        <c:axId val="1195322800"/>
      </c:lineChart>
      <c:catAx>
        <c:axId val="473386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solidFill>
                    <a:latin typeface="Segoe UI Semibold" panose="020B0702040204020203" pitchFamily="34" charset="0"/>
                    <a:cs typeface="Segoe UI Semibold" panose="020B0702040204020203" pitchFamily="34" charset="0"/>
                  </a:rPr>
                  <a:t>MtCO₂e</a:t>
                </a:r>
                <a:endParaRPr lang="en-GB" sz="1000" b="0" i="0" u="none" strike="noStrike" kern="1200" baseline="0">
                  <a:solidFill>
                    <a:sysClr val="windowText" lastClr="000000"/>
                  </a:solidFill>
                </a:endParaRPr>
              </a:p>
            </c:rich>
          </c:tx>
          <c:layout>
            <c:manualLayout>
              <c:xMode val="edge"/>
              <c:yMode val="edge"/>
              <c:x val="0.45153545321637434"/>
              <c:y val="0.900318055555555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195322800"/>
        <c:crosses val="autoZero"/>
        <c:auto val="1"/>
        <c:lblAlgn val="ctr"/>
        <c:lblOffset val="100"/>
        <c:noMultiLvlLbl val="0"/>
      </c:catAx>
      <c:valAx>
        <c:axId val="1195322800"/>
        <c:scaling>
          <c:orientation val="minMax"/>
          <c:max val="300"/>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r>
                  <a:rPr lang="en-GB" sz="1000" b="0" i="0" u="none" strike="noStrike" kern="1200" baseline="0">
                    <a:solidFill>
                      <a:sysClr val="windowText" lastClr="000000"/>
                    </a:solidFill>
                    <a:latin typeface="Segoe UI Semibold" panose="020B0702040204020203" pitchFamily="34" charset="0"/>
                    <a:cs typeface="Segoe UI Semibold" panose="020B0702040204020203" pitchFamily="34" charset="0"/>
                  </a:rPr>
                  <a:t>EUR/tCO₂e</a:t>
                </a:r>
                <a:endParaRPr lang="en-GB">
                  <a:solidFill>
                    <a:sysClr val="windowText" lastClr="000000"/>
                  </a:solidFill>
                </a:endParaRPr>
              </a:p>
            </c:rich>
          </c:tx>
          <c:layout>
            <c:manualLayout>
              <c:xMode val="edge"/>
              <c:yMode val="edge"/>
              <c:x val="2.0888157894736841E-2"/>
              <c:y val="0.33680798611111112"/>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4733868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28'!$A$6</c:f>
              <c:strCache>
                <c:ptCount val="1"/>
                <c:pt idx="0">
                  <c:v>Capacity</c:v>
                </c:pt>
              </c:strCache>
            </c:strRef>
          </c:tx>
          <c:spPr>
            <a:solidFill>
              <a:srgbClr val="3D5584"/>
            </a:solidFill>
            <a:ln>
              <a:noFill/>
            </a:ln>
            <a:effectLst/>
          </c:spPr>
          <c:invertIfNegative val="0"/>
          <c:cat>
            <c:strRef>
              <c:f>'Figure 28'!$D$5:$F$5</c:f>
              <c:strCache>
                <c:ptCount val="3"/>
                <c:pt idx="0">
                  <c:v>Today</c:v>
                </c:pt>
                <c:pt idx="1">
                  <c:v>2040</c:v>
                </c:pt>
                <c:pt idx="2">
                  <c:v>2050</c:v>
                </c:pt>
              </c:strCache>
            </c:strRef>
          </c:cat>
          <c:val>
            <c:numRef>
              <c:f>'Figure 28'!$D$6:$F$6</c:f>
              <c:numCache>
                <c:formatCode>General</c:formatCode>
                <c:ptCount val="3"/>
                <c:pt idx="0">
                  <c:v>-212</c:v>
                </c:pt>
              </c:numCache>
            </c:numRef>
          </c:val>
          <c:extLst>
            <c:ext xmlns:c16="http://schemas.microsoft.com/office/drawing/2014/chart" uri="{C3380CC4-5D6E-409C-BE32-E72D297353CC}">
              <c16:uniqueId val="{00000000-E881-49F5-B93B-74B5F52020A7}"/>
            </c:ext>
          </c:extLst>
        </c:ser>
        <c:ser>
          <c:idx val="1"/>
          <c:order val="1"/>
          <c:tx>
            <c:strRef>
              <c:f>'Figure 28'!$A$7</c:f>
              <c:strCache>
                <c:ptCount val="1"/>
                <c:pt idx="0">
                  <c:v>S2 &amp; S3</c:v>
                </c:pt>
              </c:strCache>
            </c:strRef>
          </c:tx>
          <c:spPr>
            <a:solidFill>
              <a:srgbClr val="2E422F"/>
            </a:solidFill>
            <a:ln>
              <a:noFill/>
            </a:ln>
            <a:effectLst/>
          </c:spPr>
          <c:invertIfNegative val="0"/>
          <c:cat>
            <c:strRef>
              <c:f>'Figure 28'!$D$5:$F$5</c:f>
              <c:strCache>
                <c:ptCount val="3"/>
                <c:pt idx="0">
                  <c:v>Today</c:v>
                </c:pt>
                <c:pt idx="1">
                  <c:v>2040</c:v>
                </c:pt>
                <c:pt idx="2">
                  <c:v>2050</c:v>
                </c:pt>
              </c:strCache>
            </c:strRef>
          </c:cat>
          <c:val>
            <c:numRef>
              <c:f>'Figure 28'!$D$7:$F$7</c:f>
              <c:numCache>
                <c:formatCode>General</c:formatCode>
                <c:ptCount val="3"/>
                <c:pt idx="1">
                  <c:v>-317</c:v>
                </c:pt>
                <c:pt idx="2">
                  <c:v>-334</c:v>
                </c:pt>
              </c:numCache>
            </c:numRef>
          </c:val>
          <c:extLst>
            <c:ext xmlns:c16="http://schemas.microsoft.com/office/drawing/2014/chart" uri="{C3380CC4-5D6E-409C-BE32-E72D297353CC}">
              <c16:uniqueId val="{00000001-E881-49F5-B93B-74B5F52020A7}"/>
            </c:ext>
          </c:extLst>
        </c:ser>
        <c:ser>
          <c:idx val="2"/>
          <c:order val="2"/>
          <c:tx>
            <c:strRef>
              <c:f>'Figure 28'!$A$8</c:f>
              <c:strCache>
                <c:ptCount val="1"/>
                <c:pt idx="0">
                  <c:v>LIFE</c:v>
                </c:pt>
              </c:strCache>
            </c:strRef>
          </c:tx>
          <c:spPr>
            <a:solidFill>
              <a:srgbClr val="F26119"/>
            </a:solidFill>
            <a:ln>
              <a:noFill/>
            </a:ln>
            <a:effectLst/>
          </c:spPr>
          <c:invertIfNegative val="0"/>
          <c:cat>
            <c:strRef>
              <c:f>'Figure 28'!$D$5:$F$5</c:f>
              <c:strCache>
                <c:ptCount val="3"/>
                <c:pt idx="0">
                  <c:v>Today</c:v>
                </c:pt>
                <c:pt idx="1">
                  <c:v>2040</c:v>
                </c:pt>
                <c:pt idx="2">
                  <c:v>2050</c:v>
                </c:pt>
              </c:strCache>
            </c:strRef>
          </c:cat>
          <c:val>
            <c:numRef>
              <c:f>'Figure 28'!$D$8:$F$8</c:f>
              <c:numCache>
                <c:formatCode>General</c:formatCode>
                <c:ptCount val="3"/>
                <c:pt idx="1">
                  <c:v>-360</c:v>
                </c:pt>
                <c:pt idx="2">
                  <c:v>-388.36295903258349</c:v>
                </c:pt>
              </c:numCache>
            </c:numRef>
          </c:val>
          <c:extLst>
            <c:ext xmlns:c16="http://schemas.microsoft.com/office/drawing/2014/chart" uri="{C3380CC4-5D6E-409C-BE32-E72D297353CC}">
              <c16:uniqueId val="{00000002-E881-49F5-B93B-74B5F52020A7}"/>
            </c:ext>
          </c:extLst>
        </c:ser>
        <c:dLbls>
          <c:showLegendKey val="0"/>
          <c:showVal val="0"/>
          <c:showCatName val="0"/>
          <c:showSerName val="0"/>
          <c:showPercent val="0"/>
          <c:showBubbleSize val="0"/>
        </c:dLbls>
        <c:gapWidth val="219"/>
        <c:overlap val="-27"/>
        <c:axId val="1840366976"/>
        <c:axId val="1840367456"/>
      </c:barChart>
      <c:catAx>
        <c:axId val="1840366976"/>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840367456"/>
        <c:crosses val="max"/>
        <c:auto val="1"/>
        <c:lblAlgn val="ctr"/>
        <c:lblOffset val="100"/>
        <c:noMultiLvlLbl val="0"/>
      </c:catAx>
      <c:valAx>
        <c:axId val="1840367456"/>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MtCO₂e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84036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27557084150463"/>
          <c:y val="4.795341668093852E-2"/>
          <c:w val="0.87987753721022666"/>
          <c:h val="0.56865416666666679"/>
        </c:manualLayout>
      </c:layout>
      <c:barChart>
        <c:barDir val="col"/>
        <c:grouping val="stacked"/>
        <c:varyColors val="0"/>
        <c:ser>
          <c:idx val="0"/>
          <c:order val="0"/>
          <c:tx>
            <c:strRef>
              <c:f>'Figure 6'!$D$4</c:f>
              <c:strCache>
                <c:ptCount val="1"/>
                <c:pt idx="0">
                  <c:v>CO₂</c:v>
                </c:pt>
              </c:strCache>
            </c:strRef>
          </c:tx>
          <c:spPr>
            <a:solidFill>
              <a:srgbClr val="3D5584"/>
            </a:solidFill>
            <a:ln>
              <a:noFill/>
            </a:ln>
            <a:effectLst/>
          </c:spPr>
          <c:invertIfNegative val="0"/>
          <c:cat>
            <c:strLit>
              <c:ptCount val="8"/>
              <c:pt idx="0">
                <c:v>Input production</c:v>
              </c:pt>
              <c:pt idx="1">
                <c:v>Agricultural production</c:v>
              </c:pt>
              <c:pt idx="2">
                <c:v>Processing</c:v>
              </c:pt>
              <c:pt idx="3">
                <c:v>Packaging</c:v>
              </c:pt>
              <c:pt idx="4">
                <c:v>Transport</c:v>
              </c:pt>
              <c:pt idx="5">
                <c:v>Retail</c:v>
              </c:pt>
              <c:pt idx="6">
                <c:v>Consumption</c:v>
              </c:pt>
              <c:pt idx="7">
                <c:v>End-of-life</c:v>
              </c:pt>
            </c:strLit>
          </c:cat>
          <c:val>
            <c:numRef>
              <c:f>'Figure 6'!$D$5:$D$12</c:f>
              <c:numCache>
                <c:formatCode>General</c:formatCode>
                <c:ptCount val="8"/>
                <c:pt idx="0">
                  <c:v>43.643197396679</c:v>
                </c:pt>
                <c:pt idx="1">
                  <c:v>119.43849766335023</c:v>
                </c:pt>
                <c:pt idx="2">
                  <c:v>48.376257136246998</c:v>
                </c:pt>
                <c:pt idx="3">
                  <c:v>77.368817393634416</c:v>
                </c:pt>
                <c:pt idx="4">
                  <c:v>80.337386440226993</c:v>
                </c:pt>
                <c:pt idx="5">
                  <c:v>26.830358566702003</c:v>
                </c:pt>
                <c:pt idx="6">
                  <c:v>13.211032644064</c:v>
                </c:pt>
                <c:pt idx="7">
                  <c:v>3.1742478768108997</c:v>
                </c:pt>
              </c:numCache>
            </c:numRef>
          </c:val>
          <c:extLst>
            <c:ext xmlns:c16="http://schemas.microsoft.com/office/drawing/2014/chart" uri="{C3380CC4-5D6E-409C-BE32-E72D297353CC}">
              <c16:uniqueId val="{00000001-FA84-4FD1-B883-F02729F7E874}"/>
            </c:ext>
          </c:extLst>
        </c:ser>
        <c:ser>
          <c:idx val="1"/>
          <c:order val="1"/>
          <c:tx>
            <c:strRef>
              <c:f>'Figure 6'!$E$4</c:f>
              <c:strCache>
                <c:ptCount val="1"/>
                <c:pt idx="0">
                  <c:v>N₂O</c:v>
                </c:pt>
              </c:strCache>
            </c:strRef>
          </c:tx>
          <c:spPr>
            <a:solidFill>
              <a:srgbClr val="F59E2D"/>
            </a:solidFill>
            <a:ln>
              <a:noFill/>
            </a:ln>
            <a:effectLst/>
          </c:spPr>
          <c:invertIfNegative val="0"/>
          <c:cat>
            <c:strLit>
              <c:ptCount val="8"/>
              <c:pt idx="0">
                <c:v>Input production</c:v>
              </c:pt>
              <c:pt idx="1">
                <c:v>Agricultural production</c:v>
              </c:pt>
              <c:pt idx="2">
                <c:v>Processing</c:v>
              </c:pt>
              <c:pt idx="3">
                <c:v>Packaging</c:v>
              </c:pt>
              <c:pt idx="4">
                <c:v>Transport</c:v>
              </c:pt>
              <c:pt idx="5">
                <c:v>Retail</c:v>
              </c:pt>
              <c:pt idx="6">
                <c:v>Consumption</c:v>
              </c:pt>
              <c:pt idx="7">
                <c:v>End-of-life</c:v>
              </c:pt>
            </c:strLit>
          </c:cat>
          <c:val>
            <c:numRef>
              <c:f>'Figure 6'!$E$5:$E$12</c:f>
              <c:numCache>
                <c:formatCode>General</c:formatCode>
                <c:ptCount val="8"/>
                <c:pt idx="0">
                  <c:v>14.209346822318999</c:v>
                </c:pt>
                <c:pt idx="1">
                  <c:v>131.778431372874</c:v>
                </c:pt>
                <c:pt idx="2">
                  <c:v>1.8963812857007061</c:v>
                </c:pt>
                <c:pt idx="3">
                  <c:v>0.68344033471832577</c:v>
                </c:pt>
                <c:pt idx="4">
                  <c:v>0.63066191806314997</c:v>
                </c:pt>
                <c:pt idx="5">
                  <c:v>0.15703694137443</c:v>
                </c:pt>
                <c:pt idx="6">
                  <c:v>1.1231469459002998</c:v>
                </c:pt>
                <c:pt idx="7">
                  <c:v>7.7950230276786998</c:v>
                </c:pt>
              </c:numCache>
            </c:numRef>
          </c:val>
          <c:extLst>
            <c:ext xmlns:c16="http://schemas.microsoft.com/office/drawing/2014/chart" uri="{C3380CC4-5D6E-409C-BE32-E72D297353CC}">
              <c16:uniqueId val="{00000003-FA84-4FD1-B883-F02729F7E874}"/>
            </c:ext>
          </c:extLst>
        </c:ser>
        <c:ser>
          <c:idx val="2"/>
          <c:order val="2"/>
          <c:tx>
            <c:strRef>
              <c:f>'Figure 6'!$F$4</c:f>
              <c:strCache>
                <c:ptCount val="1"/>
                <c:pt idx="0">
                  <c:v>CH₄</c:v>
                </c:pt>
              </c:strCache>
            </c:strRef>
          </c:tx>
          <c:spPr>
            <a:solidFill>
              <a:srgbClr val="F26119"/>
            </a:solidFill>
            <a:ln>
              <a:noFill/>
            </a:ln>
            <a:effectLst/>
          </c:spPr>
          <c:invertIfNegative val="0"/>
          <c:cat>
            <c:strLit>
              <c:ptCount val="8"/>
              <c:pt idx="0">
                <c:v>Input production</c:v>
              </c:pt>
              <c:pt idx="1">
                <c:v>Agricultural production</c:v>
              </c:pt>
              <c:pt idx="2">
                <c:v>Processing</c:v>
              </c:pt>
              <c:pt idx="3">
                <c:v>Packaging</c:v>
              </c:pt>
              <c:pt idx="4">
                <c:v>Transport</c:v>
              </c:pt>
              <c:pt idx="5">
                <c:v>Retail</c:v>
              </c:pt>
              <c:pt idx="6">
                <c:v>Consumption</c:v>
              </c:pt>
              <c:pt idx="7">
                <c:v>End-of-life</c:v>
              </c:pt>
            </c:strLit>
          </c:cat>
          <c:val>
            <c:numRef>
              <c:f>'Figure 6'!$F$5:$F$12</c:f>
              <c:numCache>
                <c:formatCode>General</c:formatCode>
                <c:ptCount val="8"/>
                <c:pt idx="0">
                  <c:v>3.4890432398565999E-2</c:v>
                </c:pt>
                <c:pt idx="1">
                  <c:v>236.05647585581096</c:v>
                </c:pt>
                <c:pt idx="2">
                  <c:v>8.2417277307001005</c:v>
                </c:pt>
                <c:pt idx="3">
                  <c:v>1.7983252805078878</c:v>
                </c:pt>
                <c:pt idx="4">
                  <c:v>0.77902499613119003</c:v>
                </c:pt>
                <c:pt idx="5">
                  <c:v>0.69341997790578003</c:v>
                </c:pt>
                <c:pt idx="6">
                  <c:v>0.21833283300574002</c:v>
                </c:pt>
                <c:pt idx="7">
                  <c:v>42.525358951859005</c:v>
                </c:pt>
              </c:numCache>
            </c:numRef>
          </c:val>
          <c:extLst>
            <c:ext xmlns:c16="http://schemas.microsoft.com/office/drawing/2014/chart" uri="{C3380CC4-5D6E-409C-BE32-E72D297353CC}">
              <c16:uniqueId val="{00000005-FA84-4FD1-B883-F02729F7E874}"/>
            </c:ext>
          </c:extLst>
        </c:ser>
        <c:ser>
          <c:idx val="3"/>
          <c:order val="3"/>
          <c:tx>
            <c:strRef>
              <c:f>'Figure 6'!$G$4</c:f>
              <c:strCache>
                <c:ptCount val="1"/>
                <c:pt idx="0">
                  <c:v>F-gas</c:v>
                </c:pt>
              </c:strCache>
            </c:strRef>
          </c:tx>
          <c:spPr>
            <a:solidFill>
              <a:srgbClr val="2E422F"/>
            </a:solidFill>
            <a:ln>
              <a:noFill/>
            </a:ln>
            <a:effectLst/>
          </c:spPr>
          <c:invertIfNegative val="0"/>
          <c:cat>
            <c:strLit>
              <c:ptCount val="8"/>
              <c:pt idx="0">
                <c:v>Input production</c:v>
              </c:pt>
              <c:pt idx="1">
                <c:v>Agricultural production</c:v>
              </c:pt>
              <c:pt idx="2">
                <c:v>Processing</c:v>
              </c:pt>
              <c:pt idx="3">
                <c:v>Packaging</c:v>
              </c:pt>
              <c:pt idx="4">
                <c:v>Transport</c:v>
              </c:pt>
              <c:pt idx="5">
                <c:v>Retail</c:v>
              </c:pt>
              <c:pt idx="6">
                <c:v>Consumption</c:v>
              </c:pt>
              <c:pt idx="7">
                <c:v>End-of-life</c:v>
              </c:pt>
            </c:strLit>
          </c:cat>
          <c:val>
            <c:numRef>
              <c:f>'Figure 6'!$G$5:$G$12</c:f>
              <c:numCache>
                <c:formatCode>0</c:formatCode>
                <c:ptCount val="8"/>
                <c:pt idx="0">
                  <c:v>0</c:v>
                </c:pt>
                <c:pt idx="1">
                  <c:v>0</c:v>
                </c:pt>
                <c:pt idx="2">
                  <c:v>0</c:v>
                </c:pt>
                <c:pt idx="3">
                  <c:v>0</c:v>
                </c:pt>
                <c:pt idx="4">
                  <c:v>0</c:v>
                </c:pt>
                <c:pt idx="5">
                  <c:v>28</c:v>
                </c:pt>
                <c:pt idx="6">
                  <c:v>0</c:v>
                </c:pt>
                <c:pt idx="7">
                  <c:v>0</c:v>
                </c:pt>
              </c:numCache>
            </c:numRef>
          </c:val>
          <c:extLst>
            <c:ext xmlns:c16="http://schemas.microsoft.com/office/drawing/2014/chart" uri="{C3380CC4-5D6E-409C-BE32-E72D297353CC}">
              <c16:uniqueId val="{00000006-FA84-4FD1-B883-F02729F7E874}"/>
            </c:ext>
          </c:extLst>
        </c:ser>
        <c:dLbls>
          <c:showLegendKey val="0"/>
          <c:showVal val="0"/>
          <c:showCatName val="0"/>
          <c:showSerName val="0"/>
          <c:showPercent val="0"/>
          <c:showBubbleSize val="0"/>
        </c:dLbls>
        <c:gapWidth val="150"/>
        <c:overlap val="100"/>
        <c:axId val="931315807"/>
        <c:axId val="931311487"/>
      </c:barChart>
      <c:catAx>
        <c:axId val="93131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931311487"/>
        <c:crosses val="autoZero"/>
        <c:auto val="1"/>
        <c:lblAlgn val="ctr"/>
        <c:lblOffset val="100"/>
        <c:noMultiLvlLbl val="0"/>
      </c:catAx>
      <c:valAx>
        <c:axId val="931311487"/>
        <c:scaling>
          <c:orientation val="minMax"/>
          <c:max val="500"/>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Mt </a:t>
                </a:r>
                <a:r>
                  <a:rPr lang="en-GB" sz="1000" b="0" i="0" u="none" strike="noStrike" baseline="0"/>
                  <a:t>CO₂e</a:t>
                </a:r>
                <a:endParaRPr lang="en-US">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931315807"/>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28'!$A$12</c:f>
              <c:strCache>
                <c:ptCount val="1"/>
                <c:pt idx="0">
                  <c:v>Capacity</c:v>
                </c:pt>
              </c:strCache>
            </c:strRef>
          </c:tx>
          <c:spPr>
            <a:solidFill>
              <a:srgbClr val="3D5584"/>
            </a:solidFill>
            <a:ln>
              <a:noFill/>
            </a:ln>
            <a:effectLst/>
          </c:spPr>
          <c:invertIfNegative val="0"/>
          <c:cat>
            <c:strRef>
              <c:f>'Figure 28'!$D$5:$F$5</c:f>
              <c:strCache>
                <c:ptCount val="3"/>
                <c:pt idx="0">
                  <c:v>Today</c:v>
                </c:pt>
                <c:pt idx="1">
                  <c:v>2040</c:v>
                </c:pt>
                <c:pt idx="2">
                  <c:v>2050</c:v>
                </c:pt>
              </c:strCache>
            </c:strRef>
          </c:cat>
          <c:val>
            <c:numRef>
              <c:f>'Figure 28'!$D$12:$F$12</c:f>
              <c:numCache>
                <c:formatCode>General</c:formatCode>
                <c:ptCount val="3"/>
                <c:pt idx="0">
                  <c:v>-5</c:v>
                </c:pt>
              </c:numCache>
            </c:numRef>
          </c:val>
          <c:extLst>
            <c:ext xmlns:c16="http://schemas.microsoft.com/office/drawing/2014/chart" uri="{C3380CC4-5D6E-409C-BE32-E72D297353CC}">
              <c16:uniqueId val="{00000000-FA6B-41A5-AB21-D12B8E8FEB30}"/>
            </c:ext>
          </c:extLst>
        </c:ser>
        <c:ser>
          <c:idx val="1"/>
          <c:order val="1"/>
          <c:tx>
            <c:strRef>
              <c:f>'Figure 28'!$A$13</c:f>
              <c:strCache>
                <c:ptCount val="1"/>
                <c:pt idx="0">
                  <c:v>S2 &amp; S3</c:v>
                </c:pt>
              </c:strCache>
            </c:strRef>
          </c:tx>
          <c:spPr>
            <a:solidFill>
              <a:srgbClr val="2E422F"/>
            </a:solidFill>
            <a:ln>
              <a:noFill/>
            </a:ln>
            <a:effectLst/>
          </c:spPr>
          <c:invertIfNegative val="0"/>
          <c:cat>
            <c:strRef>
              <c:f>'Figure 28'!$D$5:$F$5</c:f>
              <c:strCache>
                <c:ptCount val="3"/>
                <c:pt idx="0">
                  <c:v>Today</c:v>
                </c:pt>
                <c:pt idx="1">
                  <c:v>2040</c:v>
                </c:pt>
                <c:pt idx="2">
                  <c:v>2050</c:v>
                </c:pt>
              </c:strCache>
            </c:strRef>
          </c:cat>
          <c:val>
            <c:numRef>
              <c:f>'Figure 28'!$D$13:$F$13</c:f>
              <c:numCache>
                <c:formatCode>General</c:formatCode>
                <c:ptCount val="3"/>
                <c:pt idx="0">
                  <c:v>0</c:v>
                </c:pt>
                <c:pt idx="1">
                  <c:v>-75</c:v>
                </c:pt>
                <c:pt idx="2">
                  <c:v>-114</c:v>
                </c:pt>
              </c:numCache>
            </c:numRef>
          </c:val>
          <c:extLst>
            <c:ext xmlns:c16="http://schemas.microsoft.com/office/drawing/2014/chart" uri="{C3380CC4-5D6E-409C-BE32-E72D297353CC}">
              <c16:uniqueId val="{00000001-FA6B-41A5-AB21-D12B8E8FEB30}"/>
            </c:ext>
          </c:extLst>
        </c:ser>
        <c:ser>
          <c:idx val="2"/>
          <c:order val="2"/>
          <c:tx>
            <c:strRef>
              <c:f>'Figure 28'!$A$14</c:f>
              <c:strCache>
                <c:ptCount val="1"/>
                <c:pt idx="0">
                  <c:v>LIFE</c:v>
                </c:pt>
              </c:strCache>
            </c:strRef>
          </c:tx>
          <c:spPr>
            <a:solidFill>
              <a:srgbClr val="F26119"/>
            </a:solidFill>
            <a:ln>
              <a:noFill/>
            </a:ln>
            <a:effectLst/>
          </c:spPr>
          <c:invertIfNegative val="0"/>
          <c:cat>
            <c:strRef>
              <c:f>'Figure 28'!$D$5:$F$5</c:f>
              <c:strCache>
                <c:ptCount val="3"/>
                <c:pt idx="0">
                  <c:v>Today</c:v>
                </c:pt>
                <c:pt idx="1">
                  <c:v>2040</c:v>
                </c:pt>
                <c:pt idx="2">
                  <c:v>2050</c:v>
                </c:pt>
              </c:strCache>
            </c:strRef>
          </c:cat>
          <c:val>
            <c:numRef>
              <c:f>'Figure 28'!$D$14:$F$14</c:f>
              <c:numCache>
                <c:formatCode>General</c:formatCode>
                <c:ptCount val="3"/>
                <c:pt idx="0">
                  <c:v>0</c:v>
                </c:pt>
                <c:pt idx="1">
                  <c:v>-27</c:v>
                </c:pt>
                <c:pt idx="2">
                  <c:v>-40</c:v>
                </c:pt>
              </c:numCache>
            </c:numRef>
          </c:val>
          <c:extLst>
            <c:ext xmlns:c16="http://schemas.microsoft.com/office/drawing/2014/chart" uri="{C3380CC4-5D6E-409C-BE32-E72D297353CC}">
              <c16:uniqueId val="{00000002-FA6B-41A5-AB21-D12B8E8FEB30}"/>
            </c:ext>
          </c:extLst>
        </c:ser>
        <c:dLbls>
          <c:showLegendKey val="0"/>
          <c:showVal val="0"/>
          <c:showCatName val="0"/>
          <c:showSerName val="0"/>
          <c:showPercent val="0"/>
          <c:showBubbleSize val="0"/>
        </c:dLbls>
        <c:gapWidth val="219"/>
        <c:overlap val="-27"/>
        <c:axId val="1840366976"/>
        <c:axId val="1840367456"/>
      </c:barChart>
      <c:catAx>
        <c:axId val="1840366976"/>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840367456"/>
        <c:crosses val="max"/>
        <c:auto val="1"/>
        <c:lblAlgn val="ctr"/>
        <c:lblOffset val="100"/>
        <c:noMultiLvlLbl val="0"/>
      </c:catAx>
      <c:valAx>
        <c:axId val="1840367456"/>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MtCO₂e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84036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2375117028144"/>
          <c:y val="2.8598752914223317E-2"/>
          <c:w val="0.73101371615755184"/>
          <c:h val="0.84583436091645858"/>
        </c:manualLayout>
      </c:layout>
      <c:barChart>
        <c:barDir val="col"/>
        <c:grouping val="stacked"/>
        <c:varyColors val="0"/>
        <c:ser>
          <c:idx val="0"/>
          <c:order val="0"/>
          <c:tx>
            <c:strRef>
              <c:f>'Figure 29'!$A$7</c:f>
              <c:strCache>
                <c:ptCount val="1"/>
                <c:pt idx="0">
                  <c:v>Ecoschemes</c:v>
                </c:pt>
              </c:strCache>
            </c:strRef>
          </c:tx>
          <c:spPr>
            <a:solidFill>
              <a:srgbClr val="B04545"/>
            </a:solidFill>
            <a:ln>
              <a:noFill/>
            </a:ln>
            <a:effectLst/>
          </c:spPr>
          <c:invertIfNegative val="0"/>
          <c:dPt>
            <c:idx val="0"/>
            <c:invertIfNegative val="0"/>
            <c:bubble3D val="0"/>
            <c:spPr>
              <a:solidFill>
                <a:srgbClr val="3D5584"/>
              </a:solidFill>
              <a:ln>
                <a:noFill/>
              </a:ln>
              <a:effectLst/>
            </c:spPr>
            <c:extLst>
              <c:ext xmlns:c16="http://schemas.microsoft.com/office/drawing/2014/chart" uri="{C3380CC4-5D6E-409C-BE32-E72D297353CC}">
                <c16:uniqueId val="{00000000-398B-4D22-A984-7561B2B18C65}"/>
              </c:ext>
            </c:extLst>
          </c:dPt>
          <c:dLbls>
            <c:dLbl>
              <c:idx val="0"/>
              <c:tx>
                <c:rich>
                  <a:bodyPr/>
                  <a:lstStyle/>
                  <a:p>
                    <a:r>
                      <a:rPr lang="en-US"/>
                      <a:t>EUR 45bn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8B-4D22-A984-7561B2B18C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29'!$C$7:$D$7</c:f>
              <c:numCache>
                <c:formatCode>General</c:formatCode>
                <c:ptCount val="2"/>
                <c:pt idx="0">
                  <c:v>44.712639714639984</c:v>
                </c:pt>
              </c:numCache>
            </c:numRef>
          </c:val>
          <c:extLst>
            <c:ext xmlns:c16="http://schemas.microsoft.com/office/drawing/2014/chart" uri="{C3380CC4-5D6E-409C-BE32-E72D297353CC}">
              <c16:uniqueId val="{00000001-398B-4D22-A984-7561B2B18C65}"/>
            </c:ext>
          </c:extLst>
        </c:ser>
        <c:ser>
          <c:idx val="1"/>
          <c:order val="1"/>
          <c:tx>
            <c:strRef>
              <c:f>'Figure 29'!$A$8</c:f>
              <c:strCache>
                <c:ptCount val="1"/>
                <c:pt idx="0">
                  <c:v>Decoupled income support</c:v>
                </c:pt>
              </c:strCache>
            </c:strRef>
          </c:tx>
          <c:spPr>
            <a:solidFill>
              <a:srgbClr val="5D7198"/>
            </a:solidFill>
            <a:ln>
              <a:noFill/>
            </a:ln>
            <a:effectLst/>
          </c:spPr>
          <c:invertIfNegative val="0"/>
          <c:dLbls>
            <c:dLbl>
              <c:idx val="0"/>
              <c:tx>
                <c:rich>
                  <a:bodyPr/>
                  <a:lstStyle/>
                  <a:p>
                    <a:r>
                      <a:rPr lang="en-US"/>
                      <a:t>EUR 120bn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98B-4D22-A984-7561B2B18C6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29'!$C$8:$D$8</c:f>
              <c:numCache>
                <c:formatCode>General</c:formatCode>
                <c:ptCount val="2"/>
                <c:pt idx="0">
                  <c:v>120.19913363639999</c:v>
                </c:pt>
              </c:numCache>
            </c:numRef>
          </c:val>
          <c:extLst>
            <c:ext xmlns:c16="http://schemas.microsoft.com/office/drawing/2014/chart" uri="{C3380CC4-5D6E-409C-BE32-E72D297353CC}">
              <c16:uniqueId val="{00000003-398B-4D22-A984-7561B2B18C65}"/>
            </c:ext>
          </c:extLst>
        </c:ser>
        <c:ser>
          <c:idx val="2"/>
          <c:order val="2"/>
          <c:tx>
            <c:strRef>
              <c:f>'Figure 29'!$A$9</c:f>
              <c:strCache>
                <c:ptCount val="1"/>
                <c:pt idx="0">
                  <c:v>Coupled income support</c:v>
                </c:pt>
              </c:strCache>
            </c:strRef>
          </c:tx>
          <c:spPr>
            <a:solidFill>
              <a:srgbClr val="7D8DAD"/>
            </a:solidFill>
            <a:ln>
              <a:noFill/>
            </a:ln>
            <a:effectLst/>
          </c:spPr>
          <c:invertIfNegative val="0"/>
          <c:dPt>
            <c:idx val="0"/>
            <c:invertIfNegative val="0"/>
            <c:bubble3D val="0"/>
            <c:spPr>
              <a:solidFill>
                <a:srgbClr val="7D8DAD"/>
              </a:solidFill>
              <a:ln>
                <a:noFill/>
              </a:ln>
              <a:effectLst/>
            </c:spPr>
            <c:extLst>
              <c:ext xmlns:c16="http://schemas.microsoft.com/office/drawing/2014/chart" uri="{C3380CC4-5D6E-409C-BE32-E72D297353CC}">
                <c16:uniqueId val="{00000005-398B-4D22-A984-7561B2B18C65}"/>
              </c:ext>
            </c:extLst>
          </c:dPt>
          <c:dLbls>
            <c:dLbl>
              <c:idx val="0"/>
              <c:tx>
                <c:rich>
                  <a:bodyPr/>
                  <a:lstStyle/>
                  <a:p>
                    <a:r>
                      <a:rPr lang="en-US"/>
                      <a:t>EUR 23bn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8B-4D22-A984-7561B2B18C6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29'!$C$9:$D$9</c:f>
              <c:numCache>
                <c:formatCode>General</c:formatCode>
                <c:ptCount val="2"/>
                <c:pt idx="0">
                  <c:v>23.030903969250001</c:v>
                </c:pt>
              </c:numCache>
            </c:numRef>
          </c:val>
          <c:extLst>
            <c:ext xmlns:c16="http://schemas.microsoft.com/office/drawing/2014/chart" uri="{C3380CC4-5D6E-409C-BE32-E72D297353CC}">
              <c16:uniqueId val="{00000006-398B-4D22-A984-7561B2B18C65}"/>
            </c:ext>
          </c:extLst>
        </c:ser>
        <c:ser>
          <c:idx val="3"/>
          <c:order val="3"/>
          <c:tx>
            <c:strRef>
              <c:f>'Figure 29'!$A$10</c:f>
              <c:strCache>
                <c:ptCount val="1"/>
                <c:pt idx="0">
                  <c:v>Cotton payments</c:v>
                </c:pt>
              </c:strCache>
            </c:strRef>
          </c:tx>
          <c:spPr>
            <a:solidFill>
              <a:srgbClr val="9EAAC1"/>
            </a:solidFill>
            <a:ln>
              <a:noFill/>
            </a:ln>
            <a:effectLst/>
          </c:spPr>
          <c:invertIfNegative val="0"/>
          <c:dLbls>
            <c:dLbl>
              <c:idx val="0"/>
              <c:tx>
                <c:rich>
                  <a:bodyPr/>
                  <a:lstStyle/>
                  <a:p>
                    <a:r>
                      <a:rPr lang="en-US"/>
                      <a:t>EUR 2bn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8B-4D22-A984-7561B2B18C6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29'!$C$10:$D$10</c:f>
              <c:numCache>
                <c:formatCode>General</c:formatCode>
                <c:ptCount val="2"/>
                <c:pt idx="0">
                  <c:v>1.5840000000000001</c:v>
                </c:pt>
              </c:numCache>
            </c:numRef>
          </c:val>
          <c:extLst>
            <c:ext xmlns:c16="http://schemas.microsoft.com/office/drawing/2014/chart" uri="{C3380CC4-5D6E-409C-BE32-E72D297353CC}">
              <c16:uniqueId val="{00000008-398B-4D22-A984-7561B2B18C65}"/>
            </c:ext>
          </c:extLst>
        </c:ser>
        <c:ser>
          <c:idx val="4"/>
          <c:order val="4"/>
          <c:tx>
            <c:strRef>
              <c:f>'Figure 29'!$A$11</c:f>
              <c:strCache>
                <c:ptCount val="1"/>
                <c:pt idx="0">
                  <c:v>Sectoral interventions</c:v>
                </c:pt>
              </c:strCache>
            </c:strRef>
          </c:tx>
          <c:spPr>
            <a:solidFill>
              <a:srgbClr val="BEC6D6"/>
            </a:solidFill>
            <a:ln>
              <a:noFill/>
            </a:ln>
            <a:effectLst/>
          </c:spPr>
          <c:invertIfNegative val="0"/>
          <c:dLbls>
            <c:dLbl>
              <c:idx val="0"/>
              <c:tx>
                <c:rich>
                  <a:bodyPr/>
                  <a:lstStyle/>
                  <a:p>
                    <a:r>
                      <a:rPr lang="en-US"/>
                      <a:t>EUR 9bn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8B-4D22-A984-7561B2B18C6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29'!$C$11:$D$11</c:f>
              <c:numCache>
                <c:formatCode>General</c:formatCode>
                <c:ptCount val="2"/>
                <c:pt idx="0">
                  <c:v>8.9152714730899998</c:v>
                </c:pt>
              </c:numCache>
            </c:numRef>
          </c:val>
          <c:extLst>
            <c:ext xmlns:c16="http://schemas.microsoft.com/office/drawing/2014/chart" uri="{C3380CC4-5D6E-409C-BE32-E72D297353CC}">
              <c16:uniqueId val="{0000000A-398B-4D22-A984-7561B2B18C65}"/>
            </c:ext>
          </c:extLst>
        </c:ser>
        <c:ser>
          <c:idx val="7"/>
          <c:order val="5"/>
          <c:tx>
            <c:strRef>
              <c:f>'Figure 29'!$A$12</c:f>
              <c:strCache>
                <c:ptCount val="1"/>
                <c:pt idx="0">
                  <c:v>EU funded - environment, climate and animal wellfare</c:v>
                </c:pt>
              </c:strCache>
            </c:strRef>
          </c:tx>
          <c:spPr>
            <a:solidFill>
              <a:srgbClr val="2E422F"/>
            </a:solidFill>
            <a:ln>
              <a:solidFill>
                <a:srgbClr val="2E422F"/>
              </a:solidFill>
            </a:ln>
            <a:effectLst/>
          </c:spPr>
          <c:invertIfNegative val="0"/>
          <c:dLbls>
            <c:dLbl>
              <c:idx val="1"/>
              <c:tx>
                <c:rich>
                  <a:bodyPr/>
                  <a:lstStyle/>
                  <a:p>
                    <a:r>
                      <a:rPr lang="en-US"/>
                      <a:t>EUR 23bn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8B-4D22-A984-7561B2B18C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29'!$C$12:$D$12</c:f>
              <c:numCache>
                <c:formatCode>General</c:formatCode>
                <c:ptCount val="2"/>
                <c:pt idx="1">
                  <c:v>23</c:v>
                </c:pt>
              </c:numCache>
            </c:numRef>
          </c:val>
          <c:extLst>
            <c:ext xmlns:c16="http://schemas.microsoft.com/office/drawing/2014/chart" uri="{C3380CC4-5D6E-409C-BE32-E72D297353CC}">
              <c16:uniqueId val="{0000000C-398B-4D22-A984-7561B2B18C65}"/>
            </c:ext>
          </c:extLst>
        </c:ser>
        <c:ser>
          <c:idx val="6"/>
          <c:order val="6"/>
          <c:tx>
            <c:strRef>
              <c:f>'Figure 29'!$A$14</c:f>
              <c:strCache>
                <c:ptCount val="1"/>
                <c:pt idx="0">
                  <c:v>EU funded - other</c:v>
                </c:pt>
              </c:strCache>
            </c:strRef>
          </c:tx>
          <c:spPr>
            <a:solidFill>
              <a:srgbClr val="506151"/>
            </a:solidFill>
            <a:ln>
              <a:solidFill>
                <a:srgbClr val="64786A"/>
              </a:solidFill>
            </a:ln>
            <a:effectLst/>
          </c:spPr>
          <c:invertIfNegative val="0"/>
          <c:dLbls>
            <c:dLbl>
              <c:idx val="1"/>
              <c:tx>
                <c:rich>
                  <a:bodyPr/>
                  <a:lstStyle/>
                  <a:p>
                    <a:r>
                      <a:rPr lang="en-US"/>
                      <a:t>EUR 43bn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98B-4D22-A984-7561B2B18C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29'!$C$14:$D$14</c:f>
              <c:numCache>
                <c:formatCode>General</c:formatCode>
                <c:ptCount val="2"/>
                <c:pt idx="1">
                  <c:v>43</c:v>
                </c:pt>
              </c:numCache>
            </c:numRef>
          </c:val>
          <c:extLst>
            <c:ext xmlns:c16="http://schemas.microsoft.com/office/drawing/2014/chart" uri="{C3380CC4-5D6E-409C-BE32-E72D297353CC}">
              <c16:uniqueId val="{0000000E-398B-4D22-A984-7561B2B18C65}"/>
            </c:ext>
          </c:extLst>
        </c:ser>
        <c:ser>
          <c:idx val="5"/>
          <c:order val="7"/>
          <c:tx>
            <c:strRef>
              <c:f>'Figure 29'!$A$13</c:f>
              <c:strCache>
                <c:ptCount val="1"/>
                <c:pt idx="0">
                  <c:v>National co-financing</c:v>
                </c:pt>
              </c:strCache>
            </c:strRef>
          </c:tx>
          <c:spPr>
            <a:solidFill>
              <a:schemeClr val="bg1"/>
            </a:solidFill>
            <a:ln>
              <a:solidFill>
                <a:srgbClr val="738174"/>
              </a:solidFill>
            </a:ln>
            <a:effectLst/>
          </c:spPr>
          <c:invertIfNegative val="0"/>
          <c:dLbls>
            <c:dLbl>
              <c:idx val="1"/>
              <c:tx>
                <c:rich>
                  <a:bodyPr/>
                  <a:lstStyle/>
                  <a:p>
                    <a:r>
                      <a:rPr lang="en-US">
                        <a:solidFill>
                          <a:sysClr val="windowText" lastClr="000000"/>
                        </a:solidFill>
                      </a:rPr>
                      <a:t>EUR 43bn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98B-4D22-A984-7561B2B18C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29'!$C$6:$D$6</c:f>
              <c:strCache>
                <c:ptCount val="2"/>
                <c:pt idx="0">
                  <c:v>Pillar 1</c:v>
                </c:pt>
                <c:pt idx="1">
                  <c:v>Pillar 2</c:v>
                </c:pt>
              </c:strCache>
            </c:strRef>
          </c:cat>
          <c:val>
            <c:numRef>
              <c:f>'Figure 29'!$C$13:$D$13</c:f>
              <c:numCache>
                <c:formatCode>General</c:formatCode>
                <c:ptCount val="2"/>
                <c:pt idx="1">
                  <c:v>43</c:v>
                </c:pt>
              </c:numCache>
            </c:numRef>
          </c:val>
          <c:extLst>
            <c:ext xmlns:c16="http://schemas.microsoft.com/office/drawing/2014/chart" uri="{C3380CC4-5D6E-409C-BE32-E72D297353CC}">
              <c16:uniqueId val="{00000010-398B-4D22-A984-7561B2B18C65}"/>
            </c:ext>
          </c:extLst>
        </c:ser>
        <c:dLbls>
          <c:showLegendKey val="0"/>
          <c:showVal val="0"/>
          <c:showCatName val="0"/>
          <c:showSerName val="0"/>
          <c:showPercent val="0"/>
          <c:showBubbleSize val="0"/>
        </c:dLbls>
        <c:gapWidth val="150"/>
        <c:overlap val="100"/>
        <c:axId val="1708043152"/>
        <c:axId val="1708059952"/>
      </c:barChart>
      <c:catAx>
        <c:axId val="1708043152"/>
        <c:scaling>
          <c:orientation val="minMax"/>
        </c:scaling>
        <c:delete val="0"/>
        <c:axPos val="b"/>
        <c:numFmt formatCode="General" sourceLinked="1"/>
        <c:majorTickMark val="none"/>
        <c:minorTickMark val="none"/>
        <c:tickLblPos val="nextTo"/>
        <c:spPr>
          <a:noFill/>
          <a:ln w="9525" cap="flat" cmpd="sng" algn="ctr">
            <a:solidFill>
              <a:srgbClr val="D0CEC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708059952"/>
        <c:crosses val="autoZero"/>
        <c:auto val="1"/>
        <c:lblAlgn val="ctr"/>
        <c:lblOffset val="100"/>
        <c:noMultiLvlLbl val="0"/>
      </c:catAx>
      <c:valAx>
        <c:axId val="1708059952"/>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solidFill>
                      <a:sysClr val="windowText" lastClr="000000"/>
                    </a:solidFill>
                    <a:latin typeface="Segoe UI Semibold" panose="020B0702040204020203" pitchFamily="34" charset="0"/>
                    <a:cs typeface="Segoe UI Semibold" panose="020B0702040204020203" pitchFamily="34" charset="0"/>
                  </a:rPr>
                  <a:t>EUR bn 2020 PPP</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DK"/>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708043152"/>
        <c:crosses val="autoZero"/>
        <c:crossBetween val="between"/>
      </c:valAx>
      <c:spPr>
        <a:noFill/>
        <a:ln w="952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2759502923978"/>
          <c:y val="4.2000000000000006E-3"/>
          <c:w val="0.41137408625730992"/>
          <c:h val="0.78161076388888884"/>
        </c:manualLayout>
      </c:layout>
      <c:pieChart>
        <c:varyColors val="1"/>
        <c:ser>
          <c:idx val="0"/>
          <c:order val="0"/>
          <c:tx>
            <c:strRef>
              <c:f>'Figure 7'!$D$4</c:f>
              <c:strCache>
                <c:ptCount val="1"/>
                <c:pt idx="0">
                  <c:v>2023</c:v>
                </c:pt>
              </c:strCache>
            </c:strRef>
          </c:tx>
          <c:dPt>
            <c:idx val="0"/>
            <c:bubble3D val="0"/>
            <c:spPr>
              <a:solidFill>
                <a:srgbClr val="3D5584"/>
              </a:solidFill>
              <a:ln w="19050">
                <a:solidFill>
                  <a:schemeClr val="lt1"/>
                </a:solidFill>
              </a:ln>
              <a:effectLst/>
            </c:spPr>
            <c:extLst>
              <c:ext xmlns:c16="http://schemas.microsoft.com/office/drawing/2014/chart" uri="{C3380CC4-5D6E-409C-BE32-E72D297353CC}">
                <c16:uniqueId val="{00000001-5568-4114-97B1-B55B425263A2}"/>
              </c:ext>
            </c:extLst>
          </c:dPt>
          <c:dPt>
            <c:idx val="1"/>
            <c:bubble3D val="0"/>
            <c:spPr>
              <a:solidFill>
                <a:srgbClr val="7D8DAD"/>
              </a:solidFill>
              <a:ln w="19050">
                <a:solidFill>
                  <a:schemeClr val="lt1"/>
                </a:solidFill>
              </a:ln>
              <a:effectLst/>
            </c:spPr>
            <c:extLst>
              <c:ext xmlns:c16="http://schemas.microsoft.com/office/drawing/2014/chart" uri="{C3380CC4-5D6E-409C-BE32-E72D297353CC}">
                <c16:uniqueId val="{00000003-5568-4114-97B1-B55B425263A2}"/>
              </c:ext>
            </c:extLst>
          </c:dPt>
          <c:dPt>
            <c:idx val="2"/>
            <c:bubble3D val="0"/>
            <c:spPr>
              <a:solidFill>
                <a:srgbClr val="F26119"/>
              </a:solidFill>
              <a:ln w="19050">
                <a:solidFill>
                  <a:schemeClr val="lt1"/>
                </a:solidFill>
              </a:ln>
              <a:effectLst/>
            </c:spPr>
            <c:extLst>
              <c:ext xmlns:c16="http://schemas.microsoft.com/office/drawing/2014/chart" uri="{C3380CC4-5D6E-409C-BE32-E72D297353CC}">
                <c16:uniqueId val="{00000005-5568-4114-97B1-B55B425263A2}"/>
              </c:ext>
            </c:extLst>
          </c:dPt>
          <c:dPt>
            <c:idx val="3"/>
            <c:bubble3D val="0"/>
            <c:spPr>
              <a:solidFill>
                <a:srgbClr val="2E422F"/>
              </a:solidFill>
              <a:ln w="19050">
                <a:solidFill>
                  <a:schemeClr val="lt1"/>
                </a:solidFill>
              </a:ln>
              <a:effectLst/>
            </c:spPr>
            <c:extLst>
              <c:ext xmlns:c16="http://schemas.microsoft.com/office/drawing/2014/chart" uri="{C3380CC4-5D6E-409C-BE32-E72D297353CC}">
                <c16:uniqueId val="{00000007-5568-4114-97B1-B55B425263A2}"/>
              </c:ext>
            </c:extLst>
          </c:dPt>
          <c:dPt>
            <c:idx val="4"/>
            <c:bubble3D val="0"/>
            <c:spPr>
              <a:solidFill>
                <a:srgbClr val="4F3A66"/>
              </a:solidFill>
              <a:ln w="19050">
                <a:solidFill>
                  <a:schemeClr val="lt1"/>
                </a:solidFill>
              </a:ln>
              <a:effectLst/>
            </c:spPr>
            <c:extLst>
              <c:ext xmlns:c16="http://schemas.microsoft.com/office/drawing/2014/chart" uri="{C3380CC4-5D6E-409C-BE32-E72D297353CC}">
                <c16:uniqueId val="{00000009-5568-4114-97B1-B55B425263A2}"/>
              </c:ext>
            </c:extLst>
          </c:dPt>
          <c:dPt>
            <c:idx val="5"/>
            <c:bubble3D val="0"/>
            <c:spPr>
              <a:solidFill>
                <a:srgbClr val="F59E2D"/>
              </a:solidFill>
              <a:ln w="19050">
                <a:solidFill>
                  <a:schemeClr val="lt1"/>
                </a:solidFill>
              </a:ln>
              <a:effectLst/>
            </c:spPr>
            <c:extLst>
              <c:ext xmlns:c16="http://schemas.microsoft.com/office/drawing/2014/chart" uri="{C3380CC4-5D6E-409C-BE32-E72D297353CC}">
                <c16:uniqueId val="{0000000B-5568-4114-97B1-B55B425263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Semilight" panose="020B0402040204020203" pitchFamily="34" charset="0"/>
                    <a:ea typeface="+mn-ea"/>
                    <a:cs typeface="Segoe UI Semilight" panose="020B0402040204020203" pitchFamily="34" charset="0"/>
                  </a:defRPr>
                </a:pPr>
                <a:endParaRPr lang="en-DK"/>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7'!$A$5:$A$10</c:f>
              <c:strCache>
                <c:ptCount val="6"/>
                <c:pt idx="0">
                  <c:v>Livestock - enteric fermentation</c:v>
                </c:pt>
                <c:pt idx="1">
                  <c:v>Livestock - manure</c:v>
                </c:pt>
                <c:pt idx="2">
                  <c:v>Fertiliser use</c:v>
                </c:pt>
                <c:pt idx="3">
                  <c:v>Other non-CO₂</c:v>
                </c:pt>
                <c:pt idx="4">
                  <c:v>Energy use</c:v>
                </c:pt>
                <c:pt idx="5">
                  <c:v>Net agricultural land-based emissions</c:v>
                </c:pt>
              </c:strCache>
            </c:strRef>
          </c:cat>
          <c:val>
            <c:numRef>
              <c:f>'Figure 7'!$D$5:$D$10</c:f>
              <c:numCache>
                <c:formatCode>0</c:formatCode>
                <c:ptCount val="6"/>
                <c:pt idx="0">
                  <c:v>179.48366071377612</c:v>
                </c:pt>
                <c:pt idx="1">
                  <c:v>62.584137688437345</c:v>
                </c:pt>
                <c:pt idx="2">
                  <c:v>67.423753947654845</c:v>
                </c:pt>
                <c:pt idx="3">
                  <c:v>55.444571213018321</c:v>
                </c:pt>
                <c:pt idx="4">
                  <c:v>74.889441584008196</c:v>
                </c:pt>
                <c:pt idx="5">
                  <c:v>47.447839745138978</c:v>
                </c:pt>
              </c:numCache>
            </c:numRef>
          </c:val>
          <c:extLst>
            <c:ext xmlns:c16="http://schemas.microsoft.com/office/drawing/2014/chart" uri="{C3380CC4-5D6E-409C-BE32-E72D297353CC}">
              <c16:uniqueId val="{0000000C-5568-4114-97B1-B55B425263A2}"/>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manualLayout>
          <c:xMode val="edge"/>
          <c:yMode val="edge"/>
          <c:x val="0"/>
          <c:y val="0.78159861111111106"/>
          <c:w val="1"/>
          <c:h val="0.218401388888888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715643274852"/>
          <c:y val="5.3874999999999999E-2"/>
          <c:w val="0.7817912722733148"/>
          <c:h val="0.51500361111111104"/>
        </c:manualLayout>
      </c:layout>
      <c:barChart>
        <c:barDir val="col"/>
        <c:grouping val="clustered"/>
        <c:varyColors val="0"/>
        <c:ser>
          <c:idx val="1"/>
          <c:order val="0"/>
          <c:tx>
            <c:strRef>
              <c:f>'Figure 8'!$C$4</c:f>
              <c:strCache>
                <c:ptCount val="1"/>
                <c:pt idx="0">
                  <c:v>2005</c:v>
                </c:pt>
              </c:strCache>
            </c:strRef>
          </c:tx>
          <c:spPr>
            <a:solidFill>
              <a:srgbClr val="F26119"/>
            </a:solidFill>
            <a:ln>
              <a:noFill/>
            </a:ln>
            <a:effectLst/>
          </c:spPr>
          <c:invertIfNegative val="0"/>
          <c:cat>
            <c:strRef>
              <c:f>'Figure 8'!$A$5:$A$16</c:f>
              <c:strCache>
                <c:ptCount val="12"/>
                <c:pt idx="0">
                  <c:v>Input production</c:v>
                </c:pt>
                <c:pt idx="1">
                  <c:v>Agricultural non-CO₂</c:v>
                </c:pt>
                <c:pt idx="2">
                  <c:v>Agricultural energy use</c:v>
                </c:pt>
                <c:pt idx="3">
                  <c:v>Agricultural land-based emissions</c:v>
                </c:pt>
                <c:pt idx="4">
                  <c:v>Processing</c:v>
                </c:pt>
                <c:pt idx="5">
                  <c:v>Packaging</c:v>
                </c:pt>
                <c:pt idx="6">
                  <c:v>Transport</c:v>
                </c:pt>
                <c:pt idx="7">
                  <c:v>Retail</c:v>
                </c:pt>
                <c:pt idx="8">
                  <c:v>Consumption</c:v>
                </c:pt>
                <c:pt idx="9">
                  <c:v>End-of-life</c:v>
                </c:pt>
                <c:pt idx="10">
                  <c:v>Agri-food total</c:v>
                </c:pt>
                <c:pt idx="11">
                  <c:v>agri non-CO₂</c:v>
                </c:pt>
              </c:strCache>
            </c:strRef>
          </c:cat>
          <c:val>
            <c:numRef>
              <c:f>'Figure 8'!$C$5:$C$14</c:f>
              <c:numCache>
                <c:formatCode>General</c:formatCode>
                <c:ptCount val="10"/>
                <c:pt idx="0">
                  <c:v>81.345520122074262</c:v>
                </c:pt>
                <c:pt idx="1">
                  <c:v>390.15563008694011</c:v>
                </c:pt>
                <c:pt idx="2">
                  <c:v>85.712205019511998</c:v>
                </c:pt>
                <c:pt idx="3">
                  <c:v>84.282881909322739</c:v>
                </c:pt>
                <c:pt idx="4">
                  <c:v>80.288373037857539</c:v>
                </c:pt>
                <c:pt idx="5">
                  <c:v>119.40810446894301</c:v>
                </c:pt>
                <c:pt idx="6">
                  <c:v>89.561514389323321</c:v>
                </c:pt>
                <c:pt idx="7">
                  <c:v>74.255961685098654</c:v>
                </c:pt>
                <c:pt idx="8">
                  <c:v>28.221196317049557</c:v>
                </c:pt>
                <c:pt idx="9">
                  <c:v>67.262199517043001</c:v>
                </c:pt>
              </c:numCache>
            </c:numRef>
          </c:val>
          <c:extLst>
            <c:ext xmlns:c16="http://schemas.microsoft.com/office/drawing/2014/chart" uri="{C3380CC4-5D6E-409C-BE32-E72D297353CC}">
              <c16:uniqueId val="{00000001-52F0-404B-9F83-A257B51F7D98}"/>
            </c:ext>
          </c:extLst>
        </c:ser>
        <c:ser>
          <c:idx val="2"/>
          <c:order val="1"/>
          <c:tx>
            <c:strRef>
              <c:f>'Figure 8'!$D$4</c:f>
              <c:strCache>
                <c:ptCount val="1"/>
                <c:pt idx="0">
                  <c:v>2023</c:v>
                </c:pt>
              </c:strCache>
            </c:strRef>
          </c:tx>
          <c:spPr>
            <a:solidFill>
              <a:srgbClr val="3D5584"/>
            </a:solidFill>
            <a:ln>
              <a:noFill/>
            </a:ln>
            <a:effectLst/>
          </c:spPr>
          <c:invertIfNegative val="0"/>
          <c:cat>
            <c:strRef>
              <c:f>'Figure 8'!$A$5:$A$16</c:f>
              <c:strCache>
                <c:ptCount val="12"/>
                <c:pt idx="0">
                  <c:v>Input production</c:v>
                </c:pt>
                <c:pt idx="1">
                  <c:v>Agricultural non-CO₂</c:v>
                </c:pt>
                <c:pt idx="2">
                  <c:v>Agricultural energy use</c:v>
                </c:pt>
                <c:pt idx="3">
                  <c:v>Agricultural land-based emissions</c:v>
                </c:pt>
                <c:pt idx="4">
                  <c:v>Processing</c:v>
                </c:pt>
                <c:pt idx="5">
                  <c:v>Packaging</c:v>
                </c:pt>
                <c:pt idx="6">
                  <c:v>Transport</c:v>
                </c:pt>
                <c:pt idx="7">
                  <c:v>Retail</c:v>
                </c:pt>
                <c:pt idx="8">
                  <c:v>Consumption</c:v>
                </c:pt>
                <c:pt idx="9">
                  <c:v>End-of-life</c:v>
                </c:pt>
                <c:pt idx="10">
                  <c:v>Agri-food total</c:v>
                </c:pt>
                <c:pt idx="11">
                  <c:v>agri non-CO₂</c:v>
                </c:pt>
              </c:strCache>
            </c:strRef>
          </c:cat>
          <c:val>
            <c:numRef>
              <c:f>'Figure 8'!$D$5:$D$14</c:f>
              <c:numCache>
                <c:formatCode>General</c:formatCode>
                <c:ptCount val="10"/>
                <c:pt idx="0">
                  <c:v>57.887434651396568</c:v>
                </c:pt>
                <c:pt idx="1">
                  <c:v>364.93612356288662</c:v>
                </c:pt>
                <c:pt idx="2">
                  <c:v>74.889441584008196</c:v>
                </c:pt>
                <c:pt idx="3">
                  <c:v>47.447839745138978</c:v>
                </c:pt>
                <c:pt idx="4">
                  <c:v>58.51436615264781</c:v>
                </c:pt>
                <c:pt idx="5">
                  <c:v>80.126903893545858</c:v>
                </c:pt>
                <c:pt idx="6">
                  <c:v>81.747073354421346</c:v>
                </c:pt>
                <c:pt idx="7">
                  <c:v>55.89973505291281</c:v>
                </c:pt>
                <c:pt idx="8">
                  <c:v>14.55251242297004</c:v>
                </c:pt>
                <c:pt idx="9">
                  <c:v>53.494629856348595</c:v>
                </c:pt>
              </c:numCache>
            </c:numRef>
          </c:val>
          <c:extLst>
            <c:ext xmlns:c16="http://schemas.microsoft.com/office/drawing/2014/chart" uri="{C3380CC4-5D6E-409C-BE32-E72D297353CC}">
              <c16:uniqueId val="{00000002-52F0-404B-9F83-A257B51F7D98}"/>
            </c:ext>
          </c:extLst>
        </c:ser>
        <c:dLbls>
          <c:showLegendKey val="0"/>
          <c:showVal val="0"/>
          <c:showCatName val="0"/>
          <c:showSerName val="0"/>
          <c:showPercent val="0"/>
          <c:showBubbleSize val="0"/>
        </c:dLbls>
        <c:gapWidth val="219"/>
        <c:axId val="1607060512"/>
        <c:axId val="1607061952"/>
      </c:barChart>
      <c:lineChart>
        <c:grouping val="standard"/>
        <c:varyColors val="0"/>
        <c:ser>
          <c:idx val="3"/>
          <c:order val="2"/>
          <c:tx>
            <c:strRef>
              <c:f>'Figure 8'!$E$4</c:f>
              <c:strCache>
                <c:ptCount val="1"/>
                <c:pt idx="0">
                  <c:v>% reduction (right axis)</c:v>
                </c:pt>
              </c:strCache>
            </c:strRef>
          </c:tx>
          <c:spPr>
            <a:ln w="25400" cap="rnd">
              <a:noFill/>
              <a:round/>
            </a:ln>
            <a:effectLst/>
          </c:spPr>
          <c:marker>
            <c:symbol val="triangle"/>
            <c:size val="5"/>
            <c:spPr>
              <a:solidFill>
                <a:srgbClr val="2E422F"/>
              </a:solidFill>
              <a:ln w="9525">
                <a:noFill/>
              </a:ln>
              <a:effectLst/>
            </c:spPr>
          </c:marker>
          <c:cat>
            <c:strRef>
              <c:f>'Figure 8'!$A$5:$A$14</c:f>
              <c:strCache>
                <c:ptCount val="10"/>
                <c:pt idx="0">
                  <c:v>Input production</c:v>
                </c:pt>
                <c:pt idx="1">
                  <c:v>Agricultural non-CO₂</c:v>
                </c:pt>
                <c:pt idx="2">
                  <c:v>Agricultural energy use</c:v>
                </c:pt>
                <c:pt idx="3">
                  <c:v>Agricultural land-based emissions</c:v>
                </c:pt>
                <c:pt idx="4">
                  <c:v>Processing</c:v>
                </c:pt>
                <c:pt idx="5">
                  <c:v>Packaging</c:v>
                </c:pt>
                <c:pt idx="6">
                  <c:v>Transport</c:v>
                </c:pt>
                <c:pt idx="7">
                  <c:v>Retail</c:v>
                </c:pt>
                <c:pt idx="8">
                  <c:v>Consumption</c:v>
                </c:pt>
                <c:pt idx="9">
                  <c:v>End-of-life</c:v>
                </c:pt>
              </c:strCache>
            </c:strRef>
          </c:cat>
          <c:val>
            <c:numRef>
              <c:f>'Figure 8'!$E$5:$E$14</c:f>
              <c:numCache>
                <c:formatCode>0%</c:formatCode>
                <c:ptCount val="10"/>
                <c:pt idx="0">
                  <c:v>0.2883758741166621</c:v>
                </c:pt>
                <c:pt idx="1">
                  <c:v>6.4639606811347838E-2</c:v>
                </c:pt>
                <c:pt idx="2">
                  <c:v>0.12626863855666814</c:v>
                </c:pt>
                <c:pt idx="3">
                  <c:v>0.43704061049802978</c:v>
                </c:pt>
                <c:pt idx="4">
                  <c:v>0.27119751044080642</c:v>
                </c:pt>
                <c:pt idx="5">
                  <c:v>0.32896595042771026</c:v>
                </c:pt>
                <c:pt idx="6">
                  <c:v>8.7252220869475816E-2</c:v>
                </c:pt>
                <c:pt idx="7">
                  <c:v>0.24720205914280802</c:v>
                </c:pt>
                <c:pt idx="8">
                  <c:v>0.48434105133316818</c:v>
                </c:pt>
                <c:pt idx="9">
                  <c:v>0.20468509444455441</c:v>
                </c:pt>
              </c:numCache>
            </c:numRef>
          </c:val>
          <c:smooth val="0"/>
          <c:extLst>
            <c:ext xmlns:c16="http://schemas.microsoft.com/office/drawing/2014/chart" uri="{C3380CC4-5D6E-409C-BE32-E72D297353CC}">
              <c16:uniqueId val="{00000003-52F0-404B-9F83-A257B51F7D98}"/>
            </c:ext>
          </c:extLst>
        </c:ser>
        <c:dLbls>
          <c:showLegendKey val="0"/>
          <c:showVal val="0"/>
          <c:showCatName val="0"/>
          <c:showSerName val="0"/>
          <c:showPercent val="0"/>
          <c:showBubbleSize val="0"/>
        </c:dLbls>
        <c:marker val="1"/>
        <c:smooth val="0"/>
        <c:axId val="54566880"/>
        <c:axId val="54573600"/>
      </c:lineChart>
      <c:catAx>
        <c:axId val="1607060512"/>
        <c:scaling>
          <c:orientation val="minMax"/>
        </c:scaling>
        <c:delete val="0"/>
        <c:axPos val="b"/>
        <c:numFmt formatCode="General" sourceLinked="1"/>
        <c:majorTickMark val="none"/>
        <c:minorTickMark val="none"/>
        <c:tickLblPos val="nextTo"/>
        <c:spPr>
          <a:noFill/>
          <a:ln w="9525" cap="flat" cmpd="sng" algn="ctr">
            <a:solidFill>
              <a:srgbClr val="608C95"/>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607061952"/>
        <c:crosses val="autoZero"/>
        <c:auto val="1"/>
        <c:lblAlgn val="ctr"/>
        <c:lblOffset val="100"/>
        <c:noMultiLvlLbl val="0"/>
      </c:catAx>
      <c:valAx>
        <c:axId val="1607061952"/>
        <c:scaling>
          <c:orientation val="minMax"/>
        </c:scaling>
        <c:delete val="0"/>
        <c:axPos val="l"/>
        <c:majorGridlines>
          <c:spPr>
            <a:ln w="12700" cap="rnd" cmpd="sng" algn="ctr">
              <a:solidFill>
                <a:srgbClr val="D0CECE"/>
              </a:solidFill>
              <a:prstDash val="sysDot"/>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r>
                  <a:rPr lang="en-US" sz="1000" b="0" i="0" u="none" strike="noStrike" kern="1200" baseline="0">
                    <a:solidFill>
                      <a:sysClr val="windowText" lastClr="000000"/>
                    </a:solidFill>
                    <a:latin typeface="Segoe UI Semibold" panose="020B0702040204020203" pitchFamily="34" charset="0"/>
                    <a:cs typeface="Segoe UI Semibold" panose="020B0702040204020203" pitchFamily="34" charset="0"/>
                  </a:rPr>
                  <a:t>Mt </a:t>
                </a:r>
                <a:r>
                  <a:rPr lang="en-GB" sz="1000" b="0" i="0" u="none" strike="noStrike" kern="1200" baseline="0">
                    <a:solidFill>
                      <a:sysClr val="windowText" lastClr="000000"/>
                    </a:solidFill>
                    <a:latin typeface="Segoe UI Semibold" panose="020B0702040204020203" pitchFamily="34" charset="0"/>
                    <a:cs typeface="Segoe UI Semibold" panose="020B0702040204020203" pitchFamily="34" charset="0"/>
                  </a:rPr>
                  <a:t>CO₂e</a:t>
                </a:r>
                <a:endParaRPr lang="en-US" sz="1000" b="0" i="0" u="none" strike="noStrike" kern="1200" baseline="0">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607060512"/>
        <c:crosses val="autoZero"/>
        <c:crossBetween val="between"/>
        <c:majorUnit val="125"/>
      </c:valAx>
      <c:valAx>
        <c:axId val="54573600"/>
        <c:scaling>
          <c:orientation val="minMax"/>
          <c:max val="0.5"/>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 reduction (2023 vs. 2005)</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54566880"/>
        <c:crosses val="max"/>
        <c:crossBetween val="between"/>
        <c:majorUnit val="0.1"/>
      </c:valAx>
      <c:catAx>
        <c:axId val="54566880"/>
        <c:scaling>
          <c:orientation val="minMax"/>
        </c:scaling>
        <c:delete val="1"/>
        <c:axPos val="b"/>
        <c:numFmt formatCode="General" sourceLinked="1"/>
        <c:majorTickMark val="out"/>
        <c:minorTickMark val="none"/>
        <c:tickLblPos val="nextTo"/>
        <c:crossAx val="54573600"/>
        <c:crosses val="autoZero"/>
        <c:auto val="1"/>
        <c:lblAlgn val="ctr"/>
        <c:lblOffset val="100"/>
        <c:noMultiLvlLbl val="0"/>
      </c:cat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4412538397802"/>
          <c:y val="4.4906056085901536E-2"/>
          <c:w val="0.80652099737532801"/>
          <c:h val="0.86039046618587001"/>
        </c:manualLayout>
      </c:layout>
      <c:barChart>
        <c:barDir val="bar"/>
        <c:grouping val="clustered"/>
        <c:varyColors val="0"/>
        <c:ser>
          <c:idx val="0"/>
          <c:order val="0"/>
          <c:tx>
            <c:strRef>
              <c:f>'Figure 9'!$AK$5</c:f>
              <c:strCache>
                <c:ptCount val="1"/>
                <c:pt idx="0">
                  <c:v>Change</c:v>
                </c:pt>
              </c:strCache>
            </c:strRef>
          </c:tx>
          <c:spPr>
            <a:solidFill>
              <a:srgbClr val="3D5584"/>
            </a:solidFill>
            <a:ln>
              <a:noFill/>
            </a:ln>
            <a:effectLst/>
          </c:spPr>
          <c:invertIfNegative val="0"/>
          <c:cat>
            <c:strRef>
              <c:f>'Figure 9'!$AJ$6:$AJ$24</c:f>
              <c:strCache>
                <c:ptCount val="19"/>
                <c:pt idx="0">
                  <c:v>ES (12-'24)</c:v>
                </c:pt>
                <c:pt idx="1">
                  <c:v>EL (12-'24)</c:v>
                </c:pt>
                <c:pt idx="2">
                  <c:v>FI (12-'24)</c:v>
                </c:pt>
                <c:pt idx="3">
                  <c:v>FR (12-'24)</c:v>
                </c:pt>
                <c:pt idx="4">
                  <c:v>IT (12-'20)</c:v>
                </c:pt>
                <c:pt idx="5">
                  <c:v>DK (12-'24)</c:v>
                </c:pt>
                <c:pt idx="6">
                  <c:v>SI (14-'24)</c:v>
                </c:pt>
                <c:pt idx="7">
                  <c:v>NL (12-'24)</c:v>
                </c:pt>
                <c:pt idx="8">
                  <c:v>SE (12-'24)</c:v>
                </c:pt>
                <c:pt idx="9">
                  <c:v>IE (14-'24)</c:v>
                </c:pt>
                <c:pt idx="10">
                  <c:v>LU (12-'24)</c:v>
                </c:pt>
                <c:pt idx="11">
                  <c:v>HU (12-'24)</c:v>
                </c:pt>
                <c:pt idx="12">
                  <c:v>PL (12-'24)</c:v>
                </c:pt>
                <c:pt idx="13">
                  <c:v>LV (12-'24)</c:v>
                </c:pt>
                <c:pt idx="14">
                  <c:v>BG (12-'24)</c:v>
                </c:pt>
                <c:pt idx="15">
                  <c:v>LT (12-'24)</c:v>
                </c:pt>
                <c:pt idx="16">
                  <c:v>EE (12-'24)</c:v>
                </c:pt>
                <c:pt idx="17">
                  <c:v>CZ (12-'24)</c:v>
                </c:pt>
                <c:pt idx="18">
                  <c:v>RO (12-'24)</c:v>
                </c:pt>
              </c:strCache>
            </c:strRef>
          </c:cat>
          <c:val>
            <c:numRef>
              <c:f>'Figure 9'!$AK$6:$AK$24</c:f>
              <c:numCache>
                <c:formatCode>0%</c:formatCode>
                <c:ptCount val="19"/>
                <c:pt idx="0">
                  <c:v>6.3366483539987108E-3</c:v>
                </c:pt>
                <c:pt idx="1">
                  <c:v>-4.9824115883192804E-3</c:v>
                </c:pt>
                <c:pt idx="2">
                  <c:v>4.7790385245341047E-3</c:v>
                </c:pt>
                <c:pt idx="3">
                  <c:v>1.3505312423138426E-2</c:v>
                </c:pt>
                <c:pt idx="4">
                  <c:v>1.2761436492350965E-2</c:v>
                </c:pt>
                <c:pt idx="5">
                  <c:v>2.1274389854872663E-2</c:v>
                </c:pt>
                <c:pt idx="6">
                  <c:v>5.7277205182052884E-2</c:v>
                </c:pt>
                <c:pt idx="7">
                  <c:v>5.1063444178064459E-2</c:v>
                </c:pt>
                <c:pt idx="8">
                  <c:v>3.7991897284190564E-2</c:v>
                </c:pt>
                <c:pt idx="9">
                  <c:v>8.2723396942206998E-2</c:v>
                </c:pt>
                <c:pt idx="10">
                  <c:v>6.2681753028841047E-2</c:v>
                </c:pt>
                <c:pt idx="11">
                  <c:v>8.7075630480106775E-2</c:v>
                </c:pt>
                <c:pt idx="12">
                  <c:v>0.10013703181148395</c:v>
                </c:pt>
                <c:pt idx="13">
                  <c:v>9.4253338078565285E-2</c:v>
                </c:pt>
                <c:pt idx="14">
                  <c:v>0.11787266475389122</c:v>
                </c:pt>
                <c:pt idx="15">
                  <c:v>0.12938267979232665</c:v>
                </c:pt>
                <c:pt idx="16">
                  <c:v>0.16231686610541135</c:v>
                </c:pt>
                <c:pt idx="17">
                  <c:v>0.18484222850662865</c:v>
                </c:pt>
                <c:pt idx="18">
                  <c:v>0.19451380138866331</c:v>
                </c:pt>
              </c:numCache>
            </c:numRef>
          </c:val>
          <c:extLst>
            <c:ext xmlns:c16="http://schemas.microsoft.com/office/drawing/2014/chart" uri="{C3380CC4-5D6E-409C-BE32-E72D297353CC}">
              <c16:uniqueId val="{00000004-2495-453D-9F90-D03F9E0EB387}"/>
            </c:ext>
          </c:extLst>
        </c:ser>
        <c:dLbls>
          <c:showLegendKey val="0"/>
          <c:showVal val="0"/>
          <c:showCatName val="0"/>
          <c:showSerName val="0"/>
          <c:showPercent val="0"/>
          <c:showBubbleSize val="0"/>
        </c:dLbls>
        <c:gapWidth val="182"/>
        <c:axId val="699976175"/>
        <c:axId val="699976655"/>
      </c:barChart>
      <c:catAx>
        <c:axId val="699976175"/>
        <c:scaling>
          <c:orientation val="minMax"/>
        </c:scaling>
        <c:delete val="0"/>
        <c:axPos val="l"/>
        <c:majorGridlines>
          <c:spPr>
            <a:ln w="12700" cap="rnd" cmpd="sng" algn="ctr">
              <a:solidFill>
                <a:srgbClr val="D0CECE"/>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Segoe UI Semilight" panose="020B0402040204020203" pitchFamily="34" charset="0"/>
                <a:ea typeface="+mn-ea"/>
                <a:cs typeface="Segoe UI Semilight" panose="020B0402040204020203" pitchFamily="34" charset="0"/>
              </a:defRPr>
            </a:pPr>
            <a:endParaRPr lang="en-DK"/>
          </a:p>
        </c:txPr>
        <c:crossAx val="699976655"/>
        <c:crosses val="autoZero"/>
        <c:auto val="1"/>
        <c:lblAlgn val="ctr"/>
        <c:lblOffset val="100"/>
        <c:noMultiLvlLbl val="0"/>
      </c:catAx>
      <c:valAx>
        <c:axId val="69997665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Segoe UI Semilight" panose="020B0402040204020203" pitchFamily="34" charset="0"/>
                <a:ea typeface="+mn-ea"/>
                <a:cs typeface="Segoe UI Semilight" panose="020B0402040204020203" pitchFamily="34" charset="0"/>
              </a:defRPr>
            </a:pPr>
            <a:endParaRPr lang="en-DK"/>
          </a:p>
        </c:txPr>
        <c:crossAx val="699976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31933508311462"/>
          <c:y val="4.4905925782108863E-2"/>
          <c:w val="0.80652099737532801"/>
          <c:h val="0.86039046618587001"/>
        </c:manualLayout>
      </c:layout>
      <c:barChart>
        <c:barDir val="bar"/>
        <c:grouping val="clustered"/>
        <c:varyColors val="0"/>
        <c:ser>
          <c:idx val="0"/>
          <c:order val="0"/>
          <c:tx>
            <c:strRef>
              <c:f>'Figure 9'!$AK$5</c:f>
              <c:strCache>
                <c:ptCount val="1"/>
                <c:pt idx="0">
                  <c:v>Change</c:v>
                </c:pt>
              </c:strCache>
            </c:strRef>
          </c:tx>
          <c:spPr>
            <a:solidFill>
              <a:srgbClr val="3D5584"/>
            </a:solidFill>
            <a:ln>
              <a:noFill/>
            </a:ln>
            <a:effectLst/>
          </c:spPr>
          <c:invertIfNegative val="0"/>
          <c:cat>
            <c:strRef>
              <c:f>'Figure 9'!$AJ$48:$AJ$61</c:f>
              <c:strCache>
                <c:ptCount val="14"/>
                <c:pt idx="0">
                  <c:v>EL (12-'24)</c:v>
                </c:pt>
                <c:pt idx="1">
                  <c:v>HR (14-'24)</c:v>
                </c:pt>
                <c:pt idx="2">
                  <c:v>AT (12-'23)</c:v>
                </c:pt>
                <c:pt idx="3">
                  <c:v>ES (17-'23)</c:v>
                </c:pt>
                <c:pt idx="4">
                  <c:v>BE (14-'22)</c:v>
                </c:pt>
                <c:pt idx="5">
                  <c:v>IT (17-'20)</c:v>
                </c:pt>
                <c:pt idx="6">
                  <c:v>IE (12-'24)</c:v>
                </c:pt>
                <c:pt idx="7">
                  <c:v>HU (12-'24)</c:v>
                </c:pt>
                <c:pt idx="8">
                  <c:v>BG (12-'24)</c:v>
                </c:pt>
                <c:pt idx="9">
                  <c:v>SK (18-'24)</c:v>
                </c:pt>
                <c:pt idx="10">
                  <c:v>EE (14-'24)</c:v>
                </c:pt>
                <c:pt idx="11">
                  <c:v>RO (19-'22)</c:v>
                </c:pt>
                <c:pt idx="12">
                  <c:v>PL (12-'20)</c:v>
                </c:pt>
                <c:pt idx="13">
                  <c:v>LI (12-'24)</c:v>
                </c:pt>
              </c:strCache>
            </c:strRef>
          </c:cat>
          <c:val>
            <c:numRef>
              <c:f>'Figure 9'!$AK$48:$AK$61</c:f>
              <c:numCache>
                <c:formatCode>0%</c:formatCode>
                <c:ptCount val="14"/>
                <c:pt idx="0">
                  <c:v>-4.508522991701484E-3</c:v>
                </c:pt>
                <c:pt idx="1">
                  <c:v>-3.1922651951242026E-2</c:v>
                </c:pt>
                <c:pt idx="2">
                  <c:v>6.2184325170453287E-3</c:v>
                </c:pt>
                <c:pt idx="3">
                  <c:v>-1.0234885066615549E-2</c:v>
                </c:pt>
                <c:pt idx="4">
                  <c:v>3.1527015628440923E-2</c:v>
                </c:pt>
                <c:pt idx="5">
                  <c:v>3.3449167211493547E-2</c:v>
                </c:pt>
                <c:pt idx="6">
                  <c:v>1.9238033173945943E-2</c:v>
                </c:pt>
                <c:pt idx="7">
                  <c:v>4.5406379015838105E-2</c:v>
                </c:pt>
                <c:pt idx="8">
                  <c:v>5.8050466245212186E-2</c:v>
                </c:pt>
                <c:pt idx="9">
                  <c:v>3.9709821730680529E-2</c:v>
                </c:pt>
                <c:pt idx="10">
                  <c:v>8.6084050721533675E-2</c:v>
                </c:pt>
                <c:pt idx="11">
                  <c:v>9.9557898890463792E-2</c:v>
                </c:pt>
                <c:pt idx="12">
                  <c:v>0.11513051092603982</c:v>
                </c:pt>
                <c:pt idx="13">
                  <c:v>0.12245947399971226</c:v>
                </c:pt>
              </c:numCache>
            </c:numRef>
          </c:val>
          <c:extLst>
            <c:ext xmlns:c16="http://schemas.microsoft.com/office/drawing/2014/chart" uri="{C3380CC4-5D6E-409C-BE32-E72D297353CC}">
              <c16:uniqueId val="{00000000-14CB-4132-A639-A000796FD797}"/>
            </c:ext>
          </c:extLst>
        </c:ser>
        <c:dLbls>
          <c:showLegendKey val="0"/>
          <c:showVal val="0"/>
          <c:showCatName val="0"/>
          <c:showSerName val="0"/>
          <c:showPercent val="0"/>
          <c:showBubbleSize val="0"/>
        </c:dLbls>
        <c:gapWidth val="182"/>
        <c:axId val="699976175"/>
        <c:axId val="699976655"/>
      </c:barChart>
      <c:catAx>
        <c:axId val="699976175"/>
        <c:scaling>
          <c:orientation val="minMax"/>
        </c:scaling>
        <c:delete val="0"/>
        <c:axPos val="l"/>
        <c:majorGridlines>
          <c:spPr>
            <a:ln w="12700" cap="rnd" cmpd="sng" algn="ctr">
              <a:solidFill>
                <a:srgbClr val="D0CECE"/>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Segoe UI Semilight" panose="020B0402040204020203" pitchFamily="34" charset="0"/>
                <a:ea typeface="+mn-ea"/>
                <a:cs typeface="Segoe UI Semilight" panose="020B0402040204020203" pitchFamily="34" charset="0"/>
              </a:defRPr>
            </a:pPr>
            <a:endParaRPr lang="en-DK"/>
          </a:p>
        </c:txPr>
        <c:crossAx val="699976655"/>
        <c:crosses val="autoZero"/>
        <c:auto val="1"/>
        <c:lblAlgn val="ctr"/>
        <c:lblOffset val="100"/>
        <c:noMultiLvlLbl val="0"/>
      </c:catAx>
      <c:valAx>
        <c:axId val="69997665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699976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10'!$E$5</c:f>
              <c:strCache>
                <c:ptCount val="1"/>
                <c:pt idx="0">
                  <c:v>% of holdings</c:v>
                </c:pt>
              </c:strCache>
            </c:strRef>
          </c:tx>
          <c:spPr>
            <a:solidFill>
              <a:srgbClr val="3D5584"/>
            </a:solidFill>
            <a:ln>
              <a:noFill/>
            </a:ln>
            <a:effectLst/>
          </c:spPr>
          <c:invertIfNegative val="0"/>
          <c:cat>
            <c:strRef>
              <c:f>'Figure 10'!$A$6:$A$10</c:f>
              <c:strCache>
                <c:ptCount val="5"/>
                <c:pt idx="0">
                  <c:v>&lt; 5 ha</c:v>
                </c:pt>
                <c:pt idx="1">
                  <c:v>5 - 19.9 ha</c:v>
                </c:pt>
                <c:pt idx="2">
                  <c:v>20 - 49.9 ha</c:v>
                </c:pt>
                <c:pt idx="3">
                  <c:v>50 - 99.9 ha</c:v>
                </c:pt>
                <c:pt idx="4">
                  <c:v>&gt; 100 ha</c:v>
                </c:pt>
              </c:strCache>
            </c:strRef>
          </c:cat>
          <c:val>
            <c:numRef>
              <c:f>'Figure 10'!$E$6:$E$10</c:f>
              <c:numCache>
                <c:formatCode>0%</c:formatCode>
                <c:ptCount val="5"/>
                <c:pt idx="0">
                  <c:v>0.63805542995158426</c:v>
                </c:pt>
                <c:pt idx="1">
                  <c:v>0.21070770791746166</c:v>
                </c:pt>
                <c:pt idx="2">
                  <c:v>7.6673320613633605E-2</c:v>
                </c:pt>
                <c:pt idx="3">
                  <c:v>3.8559438862726503E-2</c:v>
                </c:pt>
                <c:pt idx="4">
                  <c:v>3.6005205518732146E-2</c:v>
                </c:pt>
              </c:numCache>
            </c:numRef>
          </c:val>
          <c:extLst>
            <c:ext xmlns:c16="http://schemas.microsoft.com/office/drawing/2014/chart" uri="{C3380CC4-5D6E-409C-BE32-E72D297353CC}">
              <c16:uniqueId val="{00000000-13C0-41F4-B553-427070CCE1F5}"/>
            </c:ext>
          </c:extLst>
        </c:ser>
        <c:ser>
          <c:idx val="1"/>
          <c:order val="1"/>
          <c:tx>
            <c:strRef>
              <c:f>'Figure 10'!$F$5</c:f>
              <c:strCache>
                <c:ptCount val="1"/>
                <c:pt idx="0">
                  <c:v>% of UAA</c:v>
                </c:pt>
              </c:strCache>
            </c:strRef>
          </c:tx>
          <c:spPr>
            <a:solidFill>
              <a:srgbClr val="F26119"/>
            </a:solidFill>
            <a:ln>
              <a:noFill/>
            </a:ln>
            <a:effectLst/>
          </c:spPr>
          <c:invertIfNegative val="0"/>
          <c:cat>
            <c:strRef>
              <c:f>'Figure 10'!$A$6:$A$10</c:f>
              <c:strCache>
                <c:ptCount val="5"/>
                <c:pt idx="0">
                  <c:v>&lt; 5 ha</c:v>
                </c:pt>
                <c:pt idx="1">
                  <c:v>5 - 19.9 ha</c:v>
                </c:pt>
                <c:pt idx="2">
                  <c:v>20 - 49.9 ha</c:v>
                </c:pt>
                <c:pt idx="3">
                  <c:v>50 - 99.9 ha</c:v>
                </c:pt>
                <c:pt idx="4">
                  <c:v>&gt; 100 ha</c:v>
                </c:pt>
              </c:strCache>
            </c:strRef>
          </c:cat>
          <c:val>
            <c:numRef>
              <c:f>'Figure 10'!$F$6:$F$10</c:f>
              <c:numCache>
                <c:formatCode>0%</c:formatCode>
                <c:ptCount val="5"/>
                <c:pt idx="0">
                  <c:v>5.8661448292314934E-2</c:v>
                </c:pt>
                <c:pt idx="1">
                  <c:v>0.12234949352968864</c:v>
                </c:pt>
                <c:pt idx="2">
                  <c:v>0.14204651402706764</c:v>
                </c:pt>
                <c:pt idx="3">
                  <c:v>0.15866796051401416</c:v>
                </c:pt>
                <c:pt idx="4">
                  <c:v>0.51827458363691459</c:v>
                </c:pt>
              </c:numCache>
            </c:numRef>
          </c:val>
          <c:extLst>
            <c:ext xmlns:c16="http://schemas.microsoft.com/office/drawing/2014/chart" uri="{C3380CC4-5D6E-409C-BE32-E72D297353CC}">
              <c16:uniqueId val="{00000001-13C0-41F4-B553-427070CCE1F5}"/>
            </c:ext>
          </c:extLst>
        </c:ser>
        <c:dLbls>
          <c:showLegendKey val="0"/>
          <c:showVal val="0"/>
          <c:showCatName val="0"/>
          <c:showSerName val="0"/>
          <c:showPercent val="0"/>
          <c:showBubbleSize val="0"/>
        </c:dLbls>
        <c:gapWidth val="219"/>
        <c:overlap val="-27"/>
        <c:axId val="347746768"/>
        <c:axId val="1729727120"/>
      </c:barChart>
      <c:catAx>
        <c:axId val="34774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1729727120"/>
        <c:crosses val="autoZero"/>
        <c:auto val="1"/>
        <c:lblAlgn val="ctr"/>
        <c:lblOffset val="100"/>
        <c:noMultiLvlLbl val="0"/>
      </c:catAx>
      <c:valAx>
        <c:axId val="1729727120"/>
        <c:scaling>
          <c:orientation val="minMax"/>
        </c:scaling>
        <c:delete val="0"/>
        <c:axPos val="l"/>
        <c:majorGridlines>
          <c:spPr>
            <a:ln w="12700" cap="rnd" cmpd="sng" algn="ctr">
              <a:solidFill>
                <a:srgbClr val="D0CECE"/>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34774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11'!$A$5</c:f>
              <c:strCache>
                <c:ptCount val="1"/>
                <c:pt idx="0">
                  <c:v>Fieldcrops</c:v>
                </c:pt>
              </c:strCache>
            </c:strRef>
          </c:tx>
          <c:spPr>
            <a:solidFill>
              <a:srgbClr val="3D5584"/>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11'!$B$5:$G$5</c:f>
              <c:numCache>
                <c:formatCode>General</c:formatCode>
                <c:ptCount val="6"/>
                <c:pt idx="0">
                  <c:v>1.7465346534653465</c:v>
                </c:pt>
                <c:pt idx="1">
                  <c:v>6.8627450980392162</c:v>
                </c:pt>
                <c:pt idx="2">
                  <c:v>12.667226890756304</c:v>
                </c:pt>
                <c:pt idx="3">
                  <c:v>18.688194444444445</c:v>
                </c:pt>
                <c:pt idx="4">
                  <c:v>27.786403508771933</c:v>
                </c:pt>
                <c:pt idx="5">
                  <c:v>23.725356415478615</c:v>
                </c:pt>
              </c:numCache>
            </c:numRef>
          </c:val>
          <c:extLst>
            <c:ext xmlns:c16="http://schemas.microsoft.com/office/drawing/2014/chart" uri="{C3380CC4-5D6E-409C-BE32-E72D297353CC}">
              <c16:uniqueId val="{00000000-79BC-4793-91A7-A6BF82FE7346}"/>
            </c:ext>
          </c:extLst>
        </c:ser>
        <c:ser>
          <c:idx val="1"/>
          <c:order val="1"/>
          <c:tx>
            <c:strRef>
              <c:f>'Figure 11'!$A$6</c:f>
              <c:strCache>
                <c:ptCount val="1"/>
                <c:pt idx="0">
                  <c:v>Horticulture</c:v>
                </c:pt>
              </c:strCache>
            </c:strRef>
          </c:tx>
          <c:spPr>
            <a:solidFill>
              <a:srgbClr val="F26119"/>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11'!$B$6:$G$6</c:f>
              <c:numCache>
                <c:formatCode>General</c:formatCode>
                <c:ptCount val="6"/>
                <c:pt idx="0">
                  <c:v>1.36015625</c:v>
                </c:pt>
                <c:pt idx="1">
                  <c:v>8.036363636363637</c:v>
                </c:pt>
                <c:pt idx="2">
                  <c:v>10.110810810810809</c:v>
                </c:pt>
                <c:pt idx="3">
                  <c:v>14.559016393442624</c:v>
                </c:pt>
                <c:pt idx="4">
                  <c:v>16.294456289978676</c:v>
                </c:pt>
                <c:pt idx="5">
                  <c:v>23.571550591327199</c:v>
                </c:pt>
              </c:numCache>
            </c:numRef>
          </c:val>
          <c:extLst>
            <c:ext xmlns:c16="http://schemas.microsoft.com/office/drawing/2014/chart" uri="{C3380CC4-5D6E-409C-BE32-E72D297353CC}">
              <c16:uniqueId val="{00000001-79BC-4793-91A7-A6BF82FE7346}"/>
            </c:ext>
          </c:extLst>
        </c:ser>
        <c:ser>
          <c:idx val="2"/>
          <c:order val="2"/>
          <c:tx>
            <c:strRef>
              <c:f>'Figure 11'!$A$7</c:f>
              <c:strCache>
                <c:ptCount val="1"/>
                <c:pt idx="0">
                  <c:v>Wine</c:v>
                </c:pt>
              </c:strCache>
            </c:strRef>
          </c:tx>
          <c:spPr>
            <a:solidFill>
              <a:srgbClr val="2E422F"/>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11'!$B$7:$G$7</c:f>
              <c:numCache>
                <c:formatCode>General</c:formatCode>
                <c:ptCount val="6"/>
                <c:pt idx="0">
                  <c:v>6.8403846153846155</c:v>
                </c:pt>
                <c:pt idx="1">
                  <c:v>10.332258064516129</c:v>
                </c:pt>
                <c:pt idx="2">
                  <c:v>13.97948717948718</c:v>
                </c:pt>
                <c:pt idx="3">
                  <c:v>17.729878048780492</c:v>
                </c:pt>
                <c:pt idx="4">
                  <c:v>27.985440613026821</c:v>
                </c:pt>
                <c:pt idx="5">
                  <c:v>30.40864361702128</c:v>
                </c:pt>
              </c:numCache>
            </c:numRef>
          </c:val>
          <c:extLst>
            <c:ext xmlns:c16="http://schemas.microsoft.com/office/drawing/2014/chart" uri="{C3380CC4-5D6E-409C-BE32-E72D297353CC}">
              <c16:uniqueId val="{00000002-79BC-4793-91A7-A6BF82FE7346}"/>
            </c:ext>
          </c:extLst>
        </c:ser>
        <c:ser>
          <c:idx val="3"/>
          <c:order val="3"/>
          <c:tx>
            <c:strRef>
              <c:f>'Figure 11'!$A$8</c:f>
              <c:strCache>
                <c:ptCount val="1"/>
                <c:pt idx="0">
                  <c:v>Other permanent crops</c:v>
                </c:pt>
              </c:strCache>
            </c:strRef>
          </c:tx>
          <c:spPr>
            <a:solidFill>
              <a:srgbClr val="4F3A66"/>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11'!$B$8:$G$8</c:f>
              <c:numCache>
                <c:formatCode>General</c:formatCode>
                <c:ptCount val="6"/>
                <c:pt idx="0">
                  <c:v>6.8898876404494382</c:v>
                </c:pt>
                <c:pt idx="1">
                  <c:v>11.961165048543689</c:v>
                </c:pt>
                <c:pt idx="2">
                  <c:v>15.828776978417267</c:v>
                </c:pt>
                <c:pt idx="3">
                  <c:v>20.482352941176469</c:v>
                </c:pt>
                <c:pt idx="4">
                  <c:v>22.17529069767442</c:v>
                </c:pt>
                <c:pt idx="5">
                  <c:v>12.747791893526919</c:v>
                </c:pt>
              </c:numCache>
            </c:numRef>
          </c:val>
          <c:extLst>
            <c:ext xmlns:c16="http://schemas.microsoft.com/office/drawing/2014/chart" uri="{C3380CC4-5D6E-409C-BE32-E72D297353CC}">
              <c16:uniqueId val="{00000003-79BC-4793-91A7-A6BF82FE7346}"/>
            </c:ext>
          </c:extLst>
        </c:ser>
        <c:ser>
          <c:idx val="4"/>
          <c:order val="4"/>
          <c:tx>
            <c:strRef>
              <c:f>'Figure 11'!$A$9</c:f>
              <c:strCache>
                <c:ptCount val="1"/>
                <c:pt idx="0">
                  <c:v>Milk</c:v>
                </c:pt>
              </c:strCache>
            </c:strRef>
          </c:tx>
          <c:spPr>
            <a:solidFill>
              <a:srgbClr val="F59E2D"/>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11'!$B$9:$G$9</c:f>
              <c:numCache>
                <c:formatCode>General</c:formatCode>
                <c:ptCount val="6"/>
                <c:pt idx="0">
                  <c:v>0.94471544715447153</c:v>
                </c:pt>
                <c:pt idx="1">
                  <c:v>4.293877551020409</c:v>
                </c:pt>
                <c:pt idx="2">
                  <c:v>11.506134969325155</c:v>
                </c:pt>
                <c:pt idx="3">
                  <c:v>21.742690058479532</c:v>
                </c:pt>
                <c:pt idx="4">
                  <c:v>38.715865384615384</c:v>
                </c:pt>
                <c:pt idx="5">
                  <c:v>42.365765765765765</c:v>
                </c:pt>
              </c:numCache>
            </c:numRef>
          </c:val>
          <c:extLst>
            <c:ext xmlns:c16="http://schemas.microsoft.com/office/drawing/2014/chart" uri="{C3380CC4-5D6E-409C-BE32-E72D297353CC}">
              <c16:uniqueId val="{00000004-79BC-4793-91A7-A6BF82FE7346}"/>
            </c:ext>
          </c:extLst>
        </c:ser>
        <c:ser>
          <c:idx val="5"/>
          <c:order val="5"/>
          <c:tx>
            <c:strRef>
              <c:f>'Figure 11'!$A$10</c:f>
              <c:strCache>
                <c:ptCount val="1"/>
                <c:pt idx="0">
                  <c:v>Other grazing livestock</c:v>
                </c:pt>
              </c:strCache>
            </c:strRef>
          </c:tx>
          <c:spPr>
            <a:solidFill>
              <a:srgbClr val="98C9EE"/>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11'!$B$10:$G$10</c:f>
              <c:numCache>
                <c:formatCode>General</c:formatCode>
                <c:ptCount val="6"/>
                <c:pt idx="0">
                  <c:v>2.3577235772357725</c:v>
                </c:pt>
                <c:pt idx="1">
                  <c:v>7.6188034188034193</c:v>
                </c:pt>
                <c:pt idx="2">
                  <c:v>13.590076335877862</c:v>
                </c:pt>
                <c:pt idx="3">
                  <c:v>18.891333333333332</c:v>
                </c:pt>
                <c:pt idx="4">
                  <c:v>30.028078817733991</c:v>
                </c:pt>
                <c:pt idx="5">
                  <c:v>63.298991935483869</c:v>
                </c:pt>
              </c:numCache>
            </c:numRef>
          </c:val>
          <c:extLst>
            <c:ext xmlns:c16="http://schemas.microsoft.com/office/drawing/2014/chart" uri="{C3380CC4-5D6E-409C-BE32-E72D297353CC}">
              <c16:uniqueId val="{00000005-79BC-4793-91A7-A6BF82FE7346}"/>
            </c:ext>
          </c:extLst>
        </c:ser>
        <c:ser>
          <c:idx val="6"/>
          <c:order val="6"/>
          <c:tx>
            <c:strRef>
              <c:f>'Figure 11'!$A$11</c:f>
              <c:strCache>
                <c:ptCount val="1"/>
                <c:pt idx="0">
                  <c:v>Granivores</c:v>
                </c:pt>
              </c:strCache>
            </c:strRef>
          </c:tx>
          <c:spPr>
            <a:solidFill>
              <a:srgbClr val="EFE973"/>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11'!$B$11:$G$11</c:f>
              <c:numCache>
                <c:formatCode>General</c:formatCode>
                <c:ptCount val="6"/>
                <c:pt idx="0">
                  <c:v>1.5504504504504502</c:v>
                </c:pt>
                <c:pt idx="1">
                  <c:v>3.4983333333333335</c:v>
                </c:pt>
                <c:pt idx="2">
                  <c:v>11.471641791044776</c:v>
                </c:pt>
                <c:pt idx="3">
                  <c:v>18.473188405797103</c:v>
                </c:pt>
                <c:pt idx="4">
                  <c:v>44.109039548022601</c:v>
                </c:pt>
                <c:pt idx="5">
                  <c:v>78.323602484472048</c:v>
                </c:pt>
              </c:numCache>
            </c:numRef>
          </c:val>
          <c:extLst>
            <c:ext xmlns:c16="http://schemas.microsoft.com/office/drawing/2014/chart" uri="{C3380CC4-5D6E-409C-BE32-E72D297353CC}">
              <c16:uniqueId val="{00000006-79BC-4793-91A7-A6BF82FE7346}"/>
            </c:ext>
          </c:extLst>
        </c:ser>
        <c:ser>
          <c:idx val="7"/>
          <c:order val="7"/>
          <c:tx>
            <c:strRef>
              <c:f>'Figure 11'!$A$12</c:f>
              <c:strCache>
                <c:ptCount val="1"/>
                <c:pt idx="0">
                  <c:v>Mixed farms</c:v>
                </c:pt>
              </c:strCache>
            </c:strRef>
          </c:tx>
          <c:spPr>
            <a:solidFill>
              <a:srgbClr val="B04545"/>
            </a:solidFill>
            <a:ln>
              <a:noFill/>
            </a:ln>
            <a:effectLst/>
          </c:spPr>
          <c:invertIfNegative val="0"/>
          <c:cat>
            <c:strRef>
              <c:f>'Figure 11'!$B$4:$G$4</c:f>
              <c:strCache>
                <c:ptCount val="6"/>
                <c:pt idx="0">
                  <c:v>EUR 2000-8000</c:v>
                </c:pt>
                <c:pt idx="1">
                  <c:v>EUR 8000-25000</c:v>
                </c:pt>
                <c:pt idx="2">
                  <c:v>EUR 25000-50000</c:v>
                </c:pt>
                <c:pt idx="3">
                  <c:v>EUR 50000-100000</c:v>
                </c:pt>
                <c:pt idx="4">
                  <c:v>EUR 100000-500000</c:v>
                </c:pt>
                <c:pt idx="5">
                  <c:v>&gt; EUR 500000</c:v>
                </c:pt>
              </c:strCache>
            </c:strRef>
          </c:cat>
          <c:val>
            <c:numRef>
              <c:f>'Figure 11'!$B$12:$G$12</c:f>
              <c:numCache>
                <c:formatCode>General</c:formatCode>
                <c:ptCount val="6"/>
                <c:pt idx="0">
                  <c:v>1.3592233009708736</c:v>
                </c:pt>
                <c:pt idx="1">
                  <c:v>5.4631999999999996</c:v>
                </c:pt>
                <c:pt idx="2">
                  <c:v>10.501408450704226</c:v>
                </c:pt>
                <c:pt idx="3">
                  <c:v>17.10705128205128</c:v>
                </c:pt>
                <c:pt idx="4">
                  <c:v>27.528571428571428</c:v>
                </c:pt>
                <c:pt idx="5">
                  <c:v>15.568681318681319</c:v>
                </c:pt>
              </c:numCache>
            </c:numRef>
          </c:val>
          <c:extLst>
            <c:ext xmlns:c16="http://schemas.microsoft.com/office/drawing/2014/chart" uri="{C3380CC4-5D6E-409C-BE32-E72D297353CC}">
              <c16:uniqueId val="{00000007-79BC-4793-91A7-A6BF82FE7346}"/>
            </c:ext>
          </c:extLst>
        </c:ser>
        <c:dLbls>
          <c:showLegendKey val="0"/>
          <c:showVal val="0"/>
          <c:showCatName val="0"/>
          <c:showSerName val="0"/>
          <c:showPercent val="0"/>
          <c:showBubbleSize val="0"/>
        </c:dLbls>
        <c:gapWidth val="219"/>
        <c:overlap val="-27"/>
        <c:axId val="483039392"/>
        <c:axId val="483039872"/>
      </c:barChart>
      <c:catAx>
        <c:axId val="48303939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Economic farm size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483039872"/>
        <c:crosses val="autoZero"/>
        <c:auto val="1"/>
        <c:lblAlgn val="ctr"/>
        <c:lblOffset val="100"/>
        <c:noMultiLvlLbl val="0"/>
      </c:catAx>
      <c:valAx>
        <c:axId val="483039872"/>
        <c:scaling>
          <c:orientation val="minMax"/>
          <c:max val="80"/>
        </c:scaling>
        <c:delete val="0"/>
        <c:axPos val="l"/>
        <c:majorGridlines>
          <c:spPr>
            <a:ln w="12700" cap="rnd"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US">
                    <a:solidFill>
                      <a:sysClr val="windowText" lastClr="000000"/>
                    </a:solidFill>
                    <a:latin typeface="Segoe UI Semibold" panose="020B0702040204020203" pitchFamily="34" charset="0"/>
                    <a:cs typeface="Segoe UI Semibold" panose="020B0702040204020203" pitchFamily="34" charset="0"/>
                  </a:rPr>
                  <a:t>Thousand EUR farm</a:t>
                </a:r>
                <a:r>
                  <a:rPr lang="en-US" baseline="0">
                    <a:solidFill>
                      <a:sysClr val="windowText" lastClr="000000"/>
                    </a:solidFill>
                    <a:latin typeface="Segoe UI Semibold" panose="020B0702040204020203" pitchFamily="34" charset="0"/>
                    <a:cs typeface="Segoe UI Semibold" panose="020B0702040204020203" pitchFamily="34" charset="0"/>
                  </a:rPr>
                  <a:t> net income per AWU</a:t>
                </a:r>
                <a:endParaRPr lang="en-US">
                  <a:solidFill>
                    <a:sysClr val="windowText" lastClr="000000"/>
                  </a:solidFill>
                  <a:latin typeface="Segoe UI Semibold" panose="020B0702040204020203" pitchFamily="34" charset="0"/>
                  <a:cs typeface="Segoe UI Semibold" panose="020B07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light" panose="020B0402040204020203" pitchFamily="34" charset="0"/>
                <a:ea typeface="+mn-ea"/>
                <a:cs typeface="Segoe UI Semilight" panose="020B0402040204020203" pitchFamily="34" charset="0"/>
              </a:defRPr>
            </a:pPr>
            <a:endParaRPr lang="en-DK"/>
          </a:p>
        </c:txPr>
        <c:crossAx val="48303939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D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13'!$G$5</c:f>
              <c:strCache>
                <c:ptCount val="1"/>
                <c:pt idx="0">
                  <c:v>2010</c:v>
                </c:pt>
              </c:strCache>
            </c:strRef>
          </c:tx>
          <c:spPr>
            <a:solidFill>
              <a:srgbClr val="3D5584"/>
            </a:solidFill>
            <a:ln>
              <a:noFill/>
            </a:ln>
            <a:effectLst/>
          </c:spPr>
          <c:invertIfNegative val="0"/>
          <c:cat>
            <c:strRef>
              <c:f>'Figure 13'!$F$7:$F$9</c:f>
              <c:strCache>
                <c:ptCount val="3"/>
                <c:pt idx="0">
                  <c:v>Non-livestock</c:v>
                </c:pt>
                <c:pt idx="1">
                  <c:v>Livestock</c:v>
                </c:pt>
                <c:pt idx="2">
                  <c:v>Mixed crop-livestock</c:v>
                </c:pt>
              </c:strCache>
            </c:strRef>
          </c:cat>
          <c:val>
            <c:numRef>
              <c:f>'Figure 13'!$G$7:$G$9</c:f>
              <c:numCache>
                <c:formatCode>General</c:formatCode>
                <c:ptCount val="3"/>
                <c:pt idx="0">
                  <c:v>125.5658993</c:v>
                </c:pt>
                <c:pt idx="1">
                  <c:v>123.95679265</c:v>
                </c:pt>
                <c:pt idx="2">
                  <c:v>34.165157110000003</c:v>
                </c:pt>
              </c:numCache>
            </c:numRef>
          </c:val>
          <c:extLst>
            <c:ext xmlns:c16="http://schemas.microsoft.com/office/drawing/2014/chart" uri="{C3380CC4-5D6E-409C-BE32-E72D297353CC}">
              <c16:uniqueId val="{00000000-EA0C-4A58-A26A-EC1CF3B6A6D7}"/>
            </c:ext>
          </c:extLst>
        </c:ser>
        <c:ser>
          <c:idx val="1"/>
          <c:order val="1"/>
          <c:tx>
            <c:strRef>
              <c:f>'Figure 13'!$H$5</c:f>
              <c:strCache>
                <c:ptCount val="1"/>
                <c:pt idx="0">
                  <c:v>2020</c:v>
                </c:pt>
              </c:strCache>
            </c:strRef>
          </c:tx>
          <c:spPr>
            <a:solidFill>
              <a:srgbClr val="F26119"/>
            </a:solidFill>
            <a:ln>
              <a:noFill/>
            </a:ln>
            <a:effectLst/>
          </c:spPr>
          <c:invertIfNegative val="0"/>
          <c:cat>
            <c:strRef>
              <c:f>'Figure 13'!$F$7:$F$9</c:f>
              <c:strCache>
                <c:ptCount val="3"/>
                <c:pt idx="0">
                  <c:v>Non-livestock</c:v>
                </c:pt>
                <c:pt idx="1">
                  <c:v>Livestock</c:v>
                </c:pt>
                <c:pt idx="2">
                  <c:v>Mixed crop-livestock</c:v>
                </c:pt>
              </c:strCache>
            </c:strRef>
          </c:cat>
          <c:val>
            <c:numRef>
              <c:f>'Figure 13'!$H$7:$H$9</c:f>
              <c:numCache>
                <c:formatCode>General</c:formatCode>
                <c:ptCount val="3"/>
                <c:pt idx="0">
                  <c:v>167.25063291000001</c:v>
                </c:pt>
                <c:pt idx="1">
                  <c:v>158.4653553</c:v>
                </c:pt>
                <c:pt idx="2">
                  <c:v>31.506618589999999</c:v>
                </c:pt>
              </c:numCache>
            </c:numRef>
          </c:val>
          <c:extLst>
            <c:ext xmlns:c16="http://schemas.microsoft.com/office/drawing/2014/chart" uri="{C3380CC4-5D6E-409C-BE32-E72D297353CC}">
              <c16:uniqueId val="{00000001-EA0C-4A58-A26A-EC1CF3B6A6D7}"/>
            </c:ext>
          </c:extLst>
        </c:ser>
        <c:dLbls>
          <c:showLegendKey val="0"/>
          <c:showVal val="0"/>
          <c:showCatName val="0"/>
          <c:showSerName val="0"/>
          <c:showPercent val="0"/>
          <c:showBubbleSize val="0"/>
        </c:dLbls>
        <c:gapWidth val="219"/>
        <c:overlap val="-27"/>
        <c:axId val="924094015"/>
        <c:axId val="924083935"/>
      </c:barChart>
      <c:catAx>
        <c:axId val="92409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C2D2D"/>
                </a:solidFill>
                <a:latin typeface="Segoe UI Semilight" panose="020B0402040204020203" pitchFamily="34" charset="0"/>
                <a:ea typeface="+mn-ea"/>
                <a:cs typeface="Segoe UI Semilight" panose="020B0402040204020203" pitchFamily="34" charset="0"/>
              </a:defRPr>
            </a:pPr>
            <a:endParaRPr lang="en-DK"/>
          </a:p>
        </c:txPr>
        <c:crossAx val="924083935"/>
        <c:crosses val="autoZero"/>
        <c:auto val="1"/>
        <c:lblAlgn val="ctr"/>
        <c:lblOffset val="100"/>
        <c:noMultiLvlLbl val="0"/>
      </c:catAx>
      <c:valAx>
        <c:axId val="924083935"/>
        <c:scaling>
          <c:orientation val="minMax"/>
        </c:scaling>
        <c:delete val="0"/>
        <c:axPos val="l"/>
        <c:majorGridlines>
          <c:spPr>
            <a:ln w="12700" cap="rnd" cmpd="sng" algn="ctr">
              <a:solidFill>
                <a:schemeClr val="bg1">
                  <a:lumMod val="75000"/>
                </a:schemeClr>
              </a:solidFill>
              <a:prstDash val="sysDot"/>
              <a:round/>
            </a:ln>
            <a:effectLst/>
          </c:spPr>
        </c:majorGridlines>
        <c:minorGridlines>
          <c:spPr>
            <a:ln w="12700" cap="rnd" cmpd="sng" algn="ctr">
              <a:noFill/>
              <a:prstDash val="sysDot"/>
              <a:round/>
            </a:ln>
            <a:effectLst/>
          </c:spPr>
        </c:min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r>
                  <a:rPr lang="en-GB">
                    <a:solidFill>
                      <a:sysClr val="windowText" lastClr="000000"/>
                    </a:solidFill>
                    <a:latin typeface="Segoe UI Semibold" panose="020B0702040204020203" pitchFamily="34" charset="0"/>
                    <a:cs typeface="Segoe UI Semibold" panose="020B0702040204020203" pitchFamily="34" charset="0"/>
                  </a:rPr>
                  <a:t>EUR bn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en-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DK"/>
          </a:p>
        </c:txPr>
        <c:crossAx val="924094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Segoe UI" panose="020B0502040204020203" pitchFamily="34" charset="0"/>
              <a:ea typeface="+mn-ea"/>
              <a:cs typeface="Segoe UI" panose="020B0502040204020203" pitchFamily="34" charset="0"/>
            </a:defRPr>
          </a:pPr>
          <a:endParaRPr lang="en-DK"/>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140076</xdr:rowOff>
    </xdr:from>
    <xdr:to>
      <xdr:col>5</xdr:col>
      <xdr:colOff>59431</xdr:colOff>
      <xdr:row>22</xdr:row>
      <xdr:rowOff>160946</xdr:rowOff>
    </xdr:to>
    <xdr:graphicFrame macro="">
      <xdr:nvGraphicFramePr>
        <xdr:cNvPr id="51" name="Chart 2">
          <a:extLst>
            <a:ext uri="{FF2B5EF4-FFF2-40B4-BE49-F238E27FC236}">
              <a16:creationId xmlns:a16="http://schemas.microsoft.com/office/drawing/2014/main" id="{F83D23B5-086C-AB1F-763B-8852E633C9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66675</xdr:colOff>
      <xdr:row>4</xdr:row>
      <xdr:rowOff>114300</xdr:rowOff>
    </xdr:from>
    <xdr:to>
      <xdr:col>14</xdr:col>
      <xdr:colOff>52275</xdr:colOff>
      <xdr:row>24</xdr:row>
      <xdr:rowOff>94800</xdr:rowOff>
    </xdr:to>
    <xdr:graphicFrame macro="">
      <xdr:nvGraphicFramePr>
        <xdr:cNvPr id="2" name="Chart 1">
          <a:extLst>
            <a:ext uri="{FF2B5EF4-FFF2-40B4-BE49-F238E27FC236}">
              <a16:creationId xmlns:a16="http://schemas.microsoft.com/office/drawing/2014/main" id="{2DEBF5DF-43ED-4EC5-9215-AE58F0165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31</xdr:row>
      <xdr:rowOff>19050</xdr:rowOff>
    </xdr:from>
    <xdr:to>
      <xdr:col>9</xdr:col>
      <xdr:colOff>42750</xdr:colOff>
      <xdr:row>50</xdr:row>
      <xdr:rowOff>180525</xdr:rowOff>
    </xdr:to>
    <xdr:graphicFrame macro="">
      <xdr:nvGraphicFramePr>
        <xdr:cNvPr id="2" name="Chart 1">
          <a:extLst>
            <a:ext uri="{FF2B5EF4-FFF2-40B4-BE49-F238E27FC236}">
              <a16:creationId xmlns:a16="http://schemas.microsoft.com/office/drawing/2014/main" id="{3047040D-9959-459E-BB9F-F5BC8DC79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495300</xdr:colOff>
      <xdr:row>15</xdr:row>
      <xdr:rowOff>76198</xdr:rowOff>
    </xdr:from>
    <xdr:to>
      <xdr:col>9</xdr:col>
      <xdr:colOff>480900</xdr:colOff>
      <xdr:row>45</xdr:row>
      <xdr:rowOff>46948</xdr:rowOff>
    </xdr:to>
    <xdr:graphicFrame macro="">
      <xdr:nvGraphicFramePr>
        <xdr:cNvPr id="2" name="Chart 1">
          <a:extLst>
            <a:ext uri="{FF2B5EF4-FFF2-40B4-BE49-F238E27FC236}">
              <a16:creationId xmlns:a16="http://schemas.microsoft.com/office/drawing/2014/main" id="{78EA22AD-884B-4260-B688-BFF9D36AB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281609</xdr:colOff>
      <xdr:row>8</xdr:row>
      <xdr:rowOff>176420</xdr:rowOff>
    </xdr:from>
    <xdr:to>
      <xdr:col>9</xdr:col>
      <xdr:colOff>305309</xdr:colOff>
      <xdr:row>28</xdr:row>
      <xdr:rowOff>156920</xdr:rowOff>
    </xdr:to>
    <xdr:graphicFrame macro="">
      <xdr:nvGraphicFramePr>
        <xdr:cNvPr id="2" name="Chart 1">
          <a:extLst>
            <a:ext uri="{FF2B5EF4-FFF2-40B4-BE49-F238E27FC236}">
              <a16:creationId xmlns:a16="http://schemas.microsoft.com/office/drawing/2014/main" id="{FEF6A675-D399-B020-EAC5-391BD93D84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713754</xdr:colOff>
      <xdr:row>16</xdr:row>
      <xdr:rowOff>57146</xdr:rowOff>
    </xdr:from>
    <xdr:to>
      <xdr:col>1</xdr:col>
      <xdr:colOff>3642579</xdr:colOff>
      <xdr:row>46</xdr:row>
      <xdr:rowOff>37110</xdr:rowOff>
    </xdr:to>
    <xdr:graphicFrame macro="">
      <xdr:nvGraphicFramePr>
        <xdr:cNvPr id="3" name="Chart 2">
          <a:extLst>
            <a:ext uri="{FF2B5EF4-FFF2-40B4-BE49-F238E27FC236}">
              <a16:creationId xmlns:a16="http://schemas.microsoft.com/office/drawing/2014/main" id="{0927589E-5040-A054-272B-DB0B0A46F5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0.04351</cdr:x>
      <cdr:y>0.72791</cdr:y>
    </cdr:from>
    <cdr:to>
      <cdr:x>0.96194</cdr:x>
      <cdr:y>0.73014</cdr:y>
    </cdr:to>
    <cdr:cxnSp macro="">
      <cdr:nvCxnSpPr>
        <cdr:cNvPr id="3" name="Straight Connector 2">
          <a:extLst xmlns:a="http://schemas.openxmlformats.org/drawingml/2006/main">
            <a:ext uri="{FF2B5EF4-FFF2-40B4-BE49-F238E27FC236}">
              <a16:creationId xmlns:a16="http://schemas.microsoft.com/office/drawing/2014/main" id="{4A47BC86-A0E7-A745-F0B4-2CE2162071DD}"/>
            </a:ext>
          </a:extLst>
        </cdr:cNvPr>
        <cdr:cNvCxnSpPr/>
      </cdr:nvCxnSpPr>
      <cdr:spPr>
        <a:xfrm xmlns:a="http://schemas.openxmlformats.org/drawingml/2006/main">
          <a:off x="424298" y="4037367"/>
          <a:ext cx="8955974" cy="12370"/>
        </a:xfrm>
        <a:prstGeom xmlns:a="http://schemas.openxmlformats.org/drawingml/2006/main" prst="line">
          <a:avLst/>
        </a:prstGeom>
        <a:ln xmlns:a="http://schemas.openxmlformats.org/drawingml/2006/main">
          <a:solidFill>
            <a:schemeClr val="tx1"/>
          </a:solidFill>
          <a:prstDash val="solid"/>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13</xdr:row>
      <xdr:rowOff>125905</xdr:rowOff>
    </xdr:from>
    <xdr:to>
      <xdr:col>8</xdr:col>
      <xdr:colOff>595200</xdr:colOff>
      <xdr:row>35</xdr:row>
      <xdr:rowOff>104455</xdr:rowOff>
    </xdr:to>
    <xdr:graphicFrame macro="">
      <xdr:nvGraphicFramePr>
        <xdr:cNvPr id="4" name="Chart 3">
          <a:extLst>
            <a:ext uri="{FF2B5EF4-FFF2-40B4-BE49-F238E27FC236}">
              <a16:creationId xmlns:a16="http://schemas.microsoft.com/office/drawing/2014/main" id="{9ECDC902-4E94-C6A4-D9E0-7E48134308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0.46316</cdr:x>
      <cdr:y>0.12696</cdr:y>
    </cdr:from>
    <cdr:to>
      <cdr:x>0.48739</cdr:x>
      <cdr:y>0.48869</cdr:y>
    </cdr:to>
    <cdr:sp macro="" textlink="">
      <cdr:nvSpPr>
        <cdr:cNvPr id="2" name="Right Brace 1">
          <a:extLst xmlns:a="http://schemas.openxmlformats.org/drawingml/2006/main">
            <a:ext uri="{FF2B5EF4-FFF2-40B4-BE49-F238E27FC236}">
              <a16:creationId xmlns:a16="http://schemas.microsoft.com/office/drawing/2014/main" id="{03D300A2-9E83-776A-FBC3-49A53454BA4F}"/>
            </a:ext>
          </a:extLst>
        </cdr:cNvPr>
        <cdr:cNvSpPr/>
      </cdr:nvSpPr>
      <cdr:spPr>
        <a:xfrm xmlns:a="http://schemas.openxmlformats.org/drawingml/2006/main">
          <a:off x="2534426" y="502744"/>
          <a:ext cx="132574" cy="1432451"/>
        </a:xfrm>
        <a:prstGeom xmlns:a="http://schemas.openxmlformats.org/drawingml/2006/main" prst="rightBrace">
          <a:avLst/>
        </a:prstGeom>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DK" kern="1200"/>
        </a:p>
      </cdr:txBody>
    </cdr:sp>
  </cdr:relSizeAnchor>
  <cdr:relSizeAnchor xmlns:cdr="http://schemas.openxmlformats.org/drawingml/2006/chartDrawing">
    <cdr:from>
      <cdr:x>0.46381</cdr:x>
      <cdr:y>0.49442</cdr:y>
    </cdr:from>
    <cdr:to>
      <cdr:x>0.48913</cdr:x>
      <cdr:y>0.77639</cdr:y>
    </cdr:to>
    <cdr:sp macro="" textlink="">
      <cdr:nvSpPr>
        <cdr:cNvPr id="3" name="Right Brace 2">
          <a:extLst xmlns:a="http://schemas.openxmlformats.org/drawingml/2006/main">
            <a:ext uri="{FF2B5EF4-FFF2-40B4-BE49-F238E27FC236}">
              <a16:creationId xmlns:a16="http://schemas.microsoft.com/office/drawing/2014/main" id="{8D71449E-33B5-7256-46CE-292980521AB3}"/>
            </a:ext>
          </a:extLst>
        </cdr:cNvPr>
        <cdr:cNvSpPr/>
      </cdr:nvSpPr>
      <cdr:spPr>
        <a:xfrm xmlns:a="http://schemas.openxmlformats.org/drawingml/2006/main">
          <a:off x="2537983" y="1957903"/>
          <a:ext cx="138542" cy="1116592"/>
        </a:xfrm>
        <a:prstGeom xmlns:a="http://schemas.openxmlformats.org/drawingml/2006/main" prst="rightBrace">
          <a:avLst/>
        </a:prstGeom>
      </cdr:spPr>
      <cdr:style>
        <a:lnRef xmlns:a="http://schemas.openxmlformats.org/drawingml/2006/main" idx="2">
          <a:schemeClr val="accent2"/>
        </a:lnRef>
        <a:fillRef xmlns:a="http://schemas.openxmlformats.org/drawingml/2006/main" idx="0">
          <a:schemeClr val="accent2"/>
        </a:fillRef>
        <a:effectRef xmlns:a="http://schemas.openxmlformats.org/drawingml/2006/main" idx="1">
          <a:schemeClr val="accent2"/>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DK" kern="1200"/>
        </a:p>
      </cdr:txBody>
    </cdr:sp>
  </cdr:relSizeAnchor>
  <cdr:relSizeAnchor xmlns:cdr="http://schemas.openxmlformats.org/drawingml/2006/chartDrawing">
    <cdr:from>
      <cdr:x>0.48434</cdr:x>
      <cdr:y>0.26745</cdr:y>
    </cdr:from>
    <cdr:to>
      <cdr:x>0.70286</cdr:x>
      <cdr:y>0.3978</cdr:y>
    </cdr:to>
    <cdr:sp macro="" textlink="">
      <cdr:nvSpPr>
        <cdr:cNvPr id="4" name="TextBox 3">
          <a:extLst xmlns:a="http://schemas.openxmlformats.org/drawingml/2006/main">
            <a:ext uri="{FF2B5EF4-FFF2-40B4-BE49-F238E27FC236}">
              <a16:creationId xmlns:a16="http://schemas.microsoft.com/office/drawing/2014/main" id="{E70AE5F2-FBCE-9144-AC79-8289B4C4ABA0}"/>
            </a:ext>
          </a:extLst>
        </cdr:cNvPr>
        <cdr:cNvSpPr txBox="1"/>
      </cdr:nvSpPr>
      <cdr:spPr>
        <a:xfrm xmlns:a="http://schemas.openxmlformats.org/drawingml/2006/main">
          <a:off x="2650335" y="1059113"/>
          <a:ext cx="1195741" cy="5161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solidFill>
                <a:sysClr val="windowText" lastClr="000000"/>
              </a:solidFill>
              <a:latin typeface="Segoe UI Semilight" panose="020B0402040204020203" pitchFamily="34" charset="0"/>
              <a:cs typeface="Segoe UI Semilight" panose="020B0402040204020203" pitchFamily="34" charset="0"/>
            </a:rPr>
            <a:t>Under-</a:t>
          </a:r>
        </a:p>
        <a:p xmlns:a="http://schemas.openxmlformats.org/drawingml/2006/main">
          <a:r>
            <a:rPr lang="en-US" sz="1100" kern="1200">
              <a:solidFill>
                <a:sysClr val="windowText" lastClr="000000"/>
              </a:solidFill>
              <a:latin typeface="Segoe UI Semilight" panose="020B0402040204020203" pitchFamily="34" charset="0"/>
              <a:cs typeface="Segoe UI Semilight" panose="020B0402040204020203" pitchFamily="34" charset="0"/>
            </a:rPr>
            <a:t>consumption</a:t>
          </a:r>
          <a:endParaRPr lang="en-DK" sz="1100" kern="1200">
            <a:solidFill>
              <a:sysClr val="windowText" lastClr="000000"/>
            </a:solidFill>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0.49023</cdr:x>
      <cdr:y>0.57706</cdr:y>
    </cdr:from>
    <cdr:to>
      <cdr:x>0.70875</cdr:x>
      <cdr:y>0.65322</cdr:y>
    </cdr:to>
    <cdr:sp macro="" textlink="">
      <cdr:nvSpPr>
        <cdr:cNvPr id="5" name="TextBox 1">
          <a:extLst xmlns:a="http://schemas.openxmlformats.org/drawingml/2006/main">
            <a:ext uri="{FF2B5EF4-FFF2-40B4-BE49-F238E27FC236}">
              <a16:creationId xmlns:a16="http://schemas.microsoft.com/office/drawing/2014/main" id="{BBD2B61C-F70A-14E4-B5E1-821331E95146}"/>
            </a:ext>
          </a:extLst>
        </cdr:cNvPr>
        <cdr:cNvSpPr txBox="1"/>
      </cdr:nvSpPr>
      <cdr:spPr>
        <a:xfrm xmlns:a="http://schemas.openxmlformats.org/drawingml/2006/main">
          <a:off x="2682557" y="2285173"/>
          <a:ext cx="1195742" cy="301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ysClr val="windowText" lastClr="000000"/>
              </a:solidFill>
              <a:latin typeface="Segoe UI Semilight" panose="020B0402040204020203" pitchFamily="34" charset="0"/>
              <a:cs typeface="Segoe UI Semilight" panose="020B0402040204020203" pitchFamily="34" charset="0"/>
            </a:rPr>
            <a:t>Over-</a:t>
          </a:r>
        </a:p>
        <a:p xmlns:a="http://schemas.openxmlformats.org/drawingml/2006/main">
          <a:r>
            <a:rPr lang="en-US" sz="1100" kern="1200">
              <a:solidFill>
                <a:sysClr val="windowText" lastClr="000000"/>
              </a:solidFill>
              <a:latin typeface="Segoe UI Semilight" panose="020B0402040204020203" pitchFamily="34" charset="0"/>
              <a:cs typeface="Segoe UI Semilight" panose="020B0402040204020203" pitchFamily="34" charset="0"/>
            </a:rPr>
            <a:t>consumption</a:t>
          </a:r>
          <a:endParaRPr lang="en-DK" sz="1100" kern="1200">
            <a:solidFill>
              <a:sysClr val="windowText" lastClr="000000"/>
            </a:solidFill>
            <a:latin typeface="Segoe UI Semilight" panose="020B0402040204020203" pitchFamily="34" charset="0"/>
            <a:cs typeface="Segoe UI Semilight" panose="020B0402040204020203"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266699</xdr:colOff>
      <xdr:row>13</xdr:row>
      <xdr:rowOff>57149</xdr:rowOff>
    </xdr:from>
    <xdr:to>
      <xdr:col>10</xdr:col>
      <xdr:colOff>252299</xdr:colOff>
      <xdr:row>33</xdr:row>
      <xdr:rowOff>37649</xdr:rowOff>
    </xdr:to>
    <xdr:graphicFrame macro="">
      <xdr:nvGraphicFramePr>
        <xdr:cNvPr id="2" name="Chart 1">
          <a:extLst>
            <a:ext uri="{FF2B5EF4-FFF2-40B4-BE49-F238E27FC236}">
              <a16:creationId xmlns:a16="http://schemas.microsoft.com/office/drawing/2014/main" id="{772A1974-3E20-4939-A597-26C4DDF6A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171450</xdr:colOff>
      <xdr:row>23</xdr:row>
      <xdr:rowOff>0</xdr:rowOff>
    </xdr:from>
    <xdr:to>
      <xdr:col>2</xdr:col>
      <xdr:colOff>595200</xdr:colOff>
      <xdr:row>38</xdr:row>
      <xdr:rowOff>165375</xdr:rowOff>
    </xdr:to>
    <xdr:graphicFrame macro="">
      <xdr:nvGraphicFramePr>
        <xdr:cNvPr id="2" name="Chart 1">
          <a:extLst>
            <a:ext uri="{FF2B5EF4-FFF2-40B4-BE49-F238E27FC236}">
              <a16:creationId xmlns:a16="http://schemas.microsoft.com/office/drawing/2014/main" id="{920361AD-055A-3FD8-9180-5155DBD2F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0.35321</cdr:x>
      <cdr:y>0.20353</cdr:y>
    </cdr:from>
    <cdr:to>
      <cdr:x>0.64117</cdr:x>
      <cdr:y>0.29791</cdr:y>
    </cdr:to>
    <cdr:sp macro="" textlink="">
      <cdr:nvSpPr>
        <cdr:cNvPr id="2" name="TextBox 1">
          <a:extLst xmlns:a="http://schemas.openxmlformats.org/drawingml/2006/main">
            <a:ext uri="{FF2B5EF4-FFF2-40B4-BE49-F238E27FC236}">
              <a16:creationId xmlns:a16="http://schemas.microsoft.com/office/drawing/2014/main" id="{96B47AFE-3D7F-AB02-8FBF-268C0224DC32}"/>
            </a:ext>
          </a:extLst>
        </cdr:cNvPr>
        <cdr:cNvSpPr txBox="1"/>
      </cdr:nvSpPr>
      <cdr:spPr>
        <a:xfrm xmlns:a="http://schemas.openxmlformats.org/drawingml/2006/main">
          <a:off x="1905000" y="469524"/>
          <a:ext cx="1553080" cy="217714"/>
        </a:xfrm>
        <a:prstGeom xmlns:a="http://schemas.openxmlformats.org/drawingml/2006/main" prst="rect">
          <a:avLst/>
        </a:prstGeom>
        <a:solidFill xmlns:a="http://schemas.openxmlformats.org/drawingml/2006/main">
          <a:srgbClr val="FFFFFF">
            <a:alpha val="85098"/>
          </a:srgbClr>
        </a:solidFill>
      </cdr:spPr>
      <cdr:txBody>
        <a:bodyPr xmlns:a="http://schemas.openxmlformats.org/drawingml/2006/main" vertOverflow="clip" wrap="square" rtlCol="0"/>
        <a:lstStyle xmlns:a="http://schemas.openxmlformats.org/drawingml/2006/main"/>
        <a:p xmlns:a="http://schemas.openxmlformats.org/drawingml/2006/main">
          <a:r>
            <a:rPr lang="en-US" sz="900" kern="1200">
              <a:solidFill>
                <a:srgbClr val="2E422F"/>
              </a:solidFill>
              <a:latin typeface="Segoe UI Semilight" panose="020B0402040204020203" pitchFamily="34" charset="0"/>
              <a:cs typeface="Segoe UI Semilight" panose="020B0402040204020203" pitchFamily="34" charset="0"/>
            </a:rPr>
            <a:t>Agricultural non-CO</a:t>
          </a:r>
          <a:r>
            <a:rPr lang="en-US" sz="900" kern="1200" baseline="-25000">
              <a:solidFill>
                <a:srgbClr val="2E422F"/>
              </a:solidFill>
              <a:latin typeface="Segoe UI Semilight" panose="020B0402040204020203" pitchFamily="34" charset="0"/>
              <a:cs typeface="Segoe UI Semilight" panose="020B0402040204020203" pitchFamily="34" charset="0"/>
            </a:rPr>
            <a:t>2  </a:t>
          </a:r>
          <a:r>
            <a:rPr lang="en-US" sz="900" kern="1200" baseline="0">
              <a:solidFill>
                <a:srgbClr val="2E422F"/>
              </a:solidFill>
              <a:latin typeface="Segoe UI Semilight" panose="020B0402040204020203" pitchFamily="34" charset="0"/>
              <a:cs typeface="Segoe UI Semilight" panose="020B0402040204020203" pitchFamily="34" charset="0"/>
            </a:rPr>
            <a:t>(-7%)</a:t>
          </a:r>
          <a:r>
            <a:rPr lang="en-US" sz="900" kern="1200" baseline="-25000">
              <a:solidFill>
                <a:srgbClr val="2E422F"/>
              </a:solidFill>
              <a:latin typeface="Segoe UI Semilight" panose="020B0402040204020203" pitchFamily="34" charset="0"/>
              <a:cs typeface="Segoe UI Semilight" panose="020B0402040204020203" pitchFamily="34" charset="0"/>
            </a:rPr>
            <a:t> </a:t>
          </a:r>
          <a:endParaRPr lang="en-DK" sz="900" kern="1200" baseline="-25000">
            <a:solidFill>
              <a:srgbClr val="2E422F"/>
            </a:solidFill>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0.35679</cdr:x>
      <cdr:y>0.49545</cdr:y>
    </cdr:from>
    <cdr:to>
      <cdr:x>0.64672</cdr:x>
      <cdr:y>0.5834</cdr:y>
    </cdr:to>
    <cdr:sp macro="" textlink="">
      <cdr:nvSpPr>
        <cdr:cNvPr id="4" name="TextBox 1">
          <a:extLst xmlns:a="http://schemas.openxmlformats.org/drawingml/2006/main">
            <a:ext uri="{FF2B5EF4-FFF2-40B4-BE49-F238E27FC236}">
              <a16:creationId xmlns:a16="http://schemas.microsoft.com/office/drawing/2014/main" id="{A35152C7-9DAD-8A06-162E-A38FF8B1CA8E}"/>
            </a:ext>
          </a:extLst>
        </cdr:cNvPr>
        <cdr:cNvSpPr txBox="1"/>
      </cdr:nvSpPr>
      <cdr:spPr>
        <a:xfrm xmlns:a="http://schemas.openxmlformats.org/drawingml/2006/main">
          <a:off x="1924340" y="1142933"/>
          <a:ext cx="1563718" cy="202891"/>
        </a:xfrm>
        <a:prstGeom xmlns:a="http://schemas.openxmlformats.org/drawingml/2006/main" prst="rect">
          <a:avLst/>
        </a:prstGeom>
        <a:solidFill xmlns:a="http://schemas.openxmlformats.org/drawingml/2006/main">
          <a:srgbClr val="FFFFFF">
            <a:alpha val="85098"/>
          </a:srgb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solidFill>
                <a:srgbClr val="F26119"/>
              </a:solidFill>
              <a:latin typeface="Segoe UI Semilight" panose="020B0402040204020203" pitchFamily="34" charset="0"/>
              <a:cs typeface="Segoe UI Semilight" panose="020B0402040204020203" pitchFamily="34" charset="0"/>
            </a:rPr>
            <a:t>EU agri-food system (-19%)</a:t>
          </a:r>
          <a:endParaRPr lang="en-DK" sz="900" kern="1200" baseline="-25000">
            <a:solidFill>
              <a:srgbClr val="F26119"/>
            </a:solidFill>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0.35907</cdr:x>
      <cdr:y>0.77954</cdr:y>
    </cdr:from>
    <cdr:to>
      <cdr:x>0.68995</cdr:x>
      <cdr:y>0.84552</cdr:y>
    </cdr:to>
    <cdr:sp macro="" textlink="">
      <cdr:nvSpPr>
        <cdr:cNvPr id="5" name="TextBox 1">
          <a:extLst xmlns:a="http://schemas.openxmlformats.org/drawingml/2006/main">
            <a:ext uri="{FF2B5EF4-FFF2-40B4-BE49-F238E27FC236}">
              <a16:creationId xmlns:a16="http://schemas.microsoft.com/office/drawing/2014/main" id="{31B3F9D6-D326-2CEA-A3FC-AEB1FDB824A2}"/>
            </a:ext>
          </a:extLst>
        </cdr:cNvPr>
        <cdr:cNvSpPr txBox="1"/>
      </cdr:nvSpPr>
      <cdr:spPr>
        <a:xfrm xmlns:a="http://schemas.openxmlformats.org/drawingml/2006/main">
          <a:off x="1936623" y="1798291"/>
          <a:ext cx="1784579" cy="152218"/>
        </a:xfrm>
        <a:prstGeom xmlns:a="http://schemas.openxmlformats.org/drawingml/2006/main" prst="rect">
          <a:avLst/>
        </a:prstGeom>
        <a:solidFill xmlns:a="http://schemas.openxmlformats.org/drawingml/2006/main">
          <a:srgbClr val="FFFFFF">
            <a:alpha val="85098"/>
          </a:srgb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solidFill>
                <a:srgbClr val="3D5584"/>
              </a:solidFill>
              <a:latin typeface="Segoe UI Semilight" panose="020B0402040204020203" pitchFamily="34" charset="0"/>
              <a:cs typeface="Segoe UI Semilight" panose="020B0402040204020203" pitchFamily="34" charset="0"/>
            </a:rPr>
            <a:t>Rest of EU economy  (-35%)</a:t>
          </a:r>
          <a:endParaRPr lang="en-DK" sz="900" kern="1200" baseline="-25000">
            <a:solidFill>
              <a:srgbClr val="3D5584"/>
            </a:solidFill>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0.74327</cdr:x>
      <cdr:y>0.27546</cdr:y>
    </cdr:from>
    <cdr:to>
      <cdr:x>0.93356</cdr:x>
      <cdr:y>0.45694</cdr:y>
    </cdr:to>
    <cdr:sp macro="" textlink="">
      <cdr:nvSpPr>
        <cdr:cNvPr id="3" name="TextBox 1">
          <a:extLst xmlns:a="http://schemas.openxmlformats.org/drawingml/2006/main">
            <a:ext uri="{FF2B5EF4-FFF2-40B4-BE49-F238E27FC236}">
              <a16:creationId xmlns:a16="http://schemas.microsoft.com/office/drawing/2014/main" id="{2A286465-35D6-C97C-54E1-43D642C30C0B}"/>
            </a:ext>
          </a:extLst>
        </cdr:cNvPr>
        <cdr:cNvSpPr txBox="1"/>
      </cdr:nvSpPr>
      <cdr:spPr>
        <a:xfrm xmlns:a="http://schemas.openxmlformats.org/drawingml/2006/main">
          <a:off x="4013642" y="635443"/>
          <a:ext cx="1027566" cy="418650"/>
        </a:xfrm>
        <a:prstGeom xmlns:a="http://schemas.openxmlformats.org/drawingml/2006/main" prst="rec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latin typeface="Segoe UI Semilight" panose="020B0402040204020203" pitchFamily="34" charset="0"/>
              <a:cs typeface="Segoe UI Semilight" panose="020B0402040204020203" pitchFamily="34" charset="0"/>
            </a:rPr>
            <a:t>With</a:t>
          </a:r>
          <a:r>
            <a:rPr lang="en-US" sz="900" kern="1200" baseline="0">
              <a:latin typeface="Segoe UI Semilight" panose="020B0402040204020203" pitchFamily="34" charset="0"/>
              <a:cs typeface="Segoe UI Semilight" panose="020B0402040204020203" pitchFamily="34" charset="0"/>
            </a:rPr>
            <a:t> existing measures</a:t>
          </a:r>
          <a:r>
            <a:rPr lang="en-US" sz="900" kern="1200" baseline="-25000">
              <a:latin typeface="Segoe UI Semilight" panose="020B0402040204020203" pitchFamily="34" charset="0"/>
              <a:cs typeface="Segoe UI Semilight" panose="020B0402040204020203" pitchFamily="34" charset="0"/>
            </a:rPr>
            <a:t> </a:t>
          </a:r>
          <a:r>
            <a:rPr lang="en-US" sz="900" kern="1200" baseline="0">
              <a:latin typeface="Segoe UI Semilight" panose="020B0402040204020203" pitchFamily="34" charset="0"/>
              <a:cs typeface="Segoe UI Semilight" panose="020B0402040204020203" pitchFamily="34" charset="0"/>
            </a:rPr>
            <a:t>(-15%)</a:t>
          </a:r>
          <a:r>
            <a:rPr lang="en-US" sz="900" kern="1200" baseline="-25000">
              <a:latin typeface="Segoe UI Semilight" panose="020B0402040204020203" pitchFamily="34" charset="0"/>
              <a:cs typeface="Segoe UI Semilight" panose="020B0402040204020203" pitchFamily="34" charset="0"/>
            </a:rPr>
            <a:t> </a:t>
          </a:r>
          <a:endParaRPr lang="en-DK" sz="900" kern="1200" baseline="-25000">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0.74431</cdr:x>
      <cdr:y>0.51181</cdr:y>
    </cdr:from>
    <cdr:to>
      <cdr:x>0.9346</cdr:x>
      <cdr:y>0.69329</cdr:y>
    </cdr:to>
    <cdr:sp macro="" textlink="">
      <cdr:nvSpPr>
        <cdr:cNvPr id="6" name="TextBox 1">
          <a:extLst xmlns:a="http://schemas.openxmlformats.org/drawingml/2006/main">
            <a:ext uri="{FF2B5EF4-FFF2-40B4-BE49-F238E27FC236}">
              <a16:creationId xmlns:a16="http://schemas.microsoft.com/office/drawing/2014/main" id="{9986DC11-7E02-FF49-13A6-AA34A3DE69C0}"/>
            </a:ext>
          </a:extLst>
        </cdr:cNvPr>
        <cdr:cNvSpPr txBox="1"/>
      </cdr:nvSpPr>
      <cdr:spPr>
        <a:xfrm xmlns:a="http://schemas.openxmlformats.org/drawingml/2006/main">
          <a:off x="4010951" y="1180672"/>
          <a:ext cx="1025432" cy="418651"/>
        </a:xfrm>
        <a:prstGeom xmlns:a="http://schemas.openxmlformats.org/drawingml/2006/main" prst="rec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latin typeface="Segoe UI Semilight" panose="020B0402040204020203" pitchFamily="34" charset="0"/>
              <a:cs typeface="Segoe UI Semilight" panose="020B0402040204020203" pitchFamily="34" charset="0"/>
            </a:rPr>
            <a:t>With</a:t>
          </a:r>
          <a:r>
            <a:rPr lang="en-US" sz="900" kern="1200" baseline="0">
              <a:latin typeface="Segoe UI Semilight" panose="020B0402040204020203" pitchFamily="34" charset="0"/>
              <a:cs typeface="Segoe UI Semilight" panose="020B0402040204020203" pitchFamily="34" charset="0"/>
            </a:rPr>
            <a:t> planned measures </a:t>
          </a:r>
          <a:r>
            <a:rPr lang="en-US" sz="900" kern="1200" baseline="-25000">
              <a:latin typeface="Segoe UI Semilight" panose="020B0402040204020203" pitchFamily="34" charset="0"/>
              <a:cs typeface="Segoe UI Semilight" panose="020B0402040204020203" pitchFamily="34" charset="0"/>
            </a:rPr>
            <a:t> </a:t>
          </a:r>
          <a:r>
            <a:rPr lang="en-US" sz="900" kern="1200" baseline="0">
              <a:latin typeface="Segoe UI Semilight" panose="020B0402040204020203" pitchFamily="34" charset="0"/>
              <a:cs typeface="Segoe UI Semilight" panose="020B0402040204020203" pitchFamily="34" charset="0"/>
            </a:rPr>
            <a:t>(-22%)</a:t>
          </a:r>
          <a:r>
            <a:rPr lang="en-US" sz="900" kern="1200" baseline="-25000">
              <a:latin typeface="Segoe UI Semilight" panose="020B0402040204020203" pitchFamily="34" charset="0"/>
              <a:cs typeface="Segoe UI Semilight" panose="020B0402040204020203" pitchFamily="34" charset="0"/>
            </a:rPr>
            <a:t> </a:t>
          </a:r>
          <a:endParaRPr lang="en-DK" sz="900" kern="1200" baseline="-25000">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0.36787</cdr:x>
      <cdr:y>0.08134</cdr:y>
    </cdr:from>
    <cdr:to>
      <cdr:x>0.60419</cdr:x>
      <cdr:y>0.18938</cdr:y>
    </cdr:to>
    <cdr:sp macro="" textlink="">
      <cdr:nvSpPr>
        <cdr:cNvPr id="7" name="TextBox 1">
          <a:extLst xmlns:a="http://schemas.openxmlformats.org/drawingml/2006/main">
            <a:ext uri="{FF2B5EF4-FFF2-40B4-BE49-F238E27FC236}">
              <a16:creationId xmlns:a16="http://schemas.microsoft.com/office/drawing/2014/main" id="{E2C33058-3D3C-EF01-DEE4-E09C8BBF5620}"/>
            </a:ext>
          </a:extLst>
        </cdr:cNvPr>
        <cdr:cNvSpPr txBox="1"/>
      </cdr:nvSpPr>
      <cdr:spPr>
        <a:xfrm xmlns:a="http://schemas.openxmlformats.org/drawingml/2006/main">
          <a:off x="1982361" y="187633"/>
          <a:ext cx="1273477" cy="249235"/>
        </a:xfrm>
        <a:prstGeom xmlns:a="http://schemas.openxmlformats.org/drawingml/2006/main" prst="rect">
          <a:avLst/>
        </a:prstGeom>
        <a:solidFill xmlns:a="http://schemas.openxmlformats.org/drawingml/2006/main">
          <a:srgbClr val="608C95"/>
        </a:solidFill>
        <a:ln xmlns:a="http://schemas.openxmlformats.org/drawingml/2006/main">
          <a:solidFill>
            <a:schemeClr val="bg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solidFill>
                <a:schemeClr val="bg1"/>
              </a:solidFill>
              <a:latin typeface="Segoe UI Semilight" panose="020B0402040204020203" pitchFamily="34" charset="0"/>
              <a:cs typeface="Segoe UI Semilight" panose="020B0402040204020203" pitchFamily="34" charset="0"/>
            </a:rPr>
            <a:t>2023 GHG emissions</a:t>
          </a:r>
          <a:endParaRPr lang="en-DK" sz="900" kern="1200" baseline="-25000">
            <a:solidFill>
              <a:schemeClr val="bg1"/>
            </a:solidFill>
            <a:latin typeface="Segoe UI Semilight" panose="020B0402040204020203" pitchFamily="34" charset="0"/>
            <a:cs typeface="Segoe UI Semilight" panose="020B0402040204020203" pitchFamily="34" charset="0"/>
          </a:endParaRPr>
        </a:p>
      </cdr:txBody>
    </cdr:sp>
  </cdr:relSizeAnchor>
  <cdr:relSizeAnchor xmlns:cdr="http://schemas.openxmlformats.org/drawingml/2006/chartDrawing">
    <cdr:from>
      <cdr:x>0.75403</cdr:x>
      <cdr:y>0.08437</cdr:y>
    </cdr:from>
    <cdr:to>
      <cdr:x>0.99406</cdr:x>
      <cdr:y>0.19257</cdr:y>
    </cdr:to>
    <cdr:sp macro="" textlink="">
      <cdr:nvSpPr>
        <cdr:cNvPr id="8" name="TextBox 1">
          <a:extLst xmlns:a="http://schemas.openxmlformats.org/drawingml/2006/main">
            <a:ext uri="{FF2B5EF4-FFF2-40B4-BE49-F238E27FC236}">
              <a16:creationId xmlns:a16="http://schemas.microsoft.com/office/drawing/2014/main" id="{8170FC64-8BBC-3C3A-E3B3-99ADD4A48604}"/>
            </a:ext>
          </a:extLst>
        </cdr:cNvPr>
        <cdr:cNvSpPr txBox="1"/>
      </cdr:nvSpPr>
      <cdr:spPr>
        <a:xfrm xmlns:a="http://schemas.openxmlformats.org/drawingml/2006/main">
          <a:off x="4063311" y="194629"/>
          <a:ext cx="1293470" cy="249603"/>
        </a:xfrm>
        <a:prstGeom xmlns:a="http://schemas.openxmlformats.org/drawingml/2006/main" prst="rect">
          <a:avLst/>
        </a:prstGeom>
        <a:solidFill xmlns:a="http://schemas.openxmlformats.org/drawingml/2006/main">
          <a:srgbClr val="608C95"/>
        </a:solidFill>
        <a:ln xmlns:a="http://schemas.openxmlformats.org/drawingml/2006/main">
          <a:solidFill>
            <a:schemeClr val="bg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solidFill>
                <a:schemeClr val="bg1"/>
              </a:solidFill>
              <a:latin typeface="Segoe UI Semilight" panose="020B0402040204020203" pitchFamily="34" charset="0"/>
              <a:cs typeface="Segoe UI Semilight" panose="020B0402040204020203" pitchFamily="34" charset="0"/>
            </a:rPr>
            <a:t>2050</a:t>
          </a:r>
          <a:r>
            <a:rPr lang="en-US" sz="900" kern="1200" baseline="0">
              <a:solidFill>
                <a:schemeClr val="bg1"/>
              </a:solidFill>
              <a:latin typeface="Segoe UI Semilight" panose="020B0402040204020203" pitchFamily="34" charset="0"/>
              <a:cs typeface="Segoe UI Semilight" panose="020B0402040204020203" pitchFamily="34" charset="0"/>
            </a:rPr>
            <a:t> GHG emissions</a:t>
          </a:r>
          <a:endParaRPr lang="en-DK" sz="900" kern="1200" baseline="-25000">
            <a:solidFill>
              <a:schemeClr val="bg1"/>
            </a:solidFill>
            <a:latin typeface="Segoe UI Semilight" panose="020B0402040204020203" pitchFamily="34" charset="0"/>
            <a:cs typeface="Segoe UI Semilight" panose="020B0402040204020203"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10</xdr:col>
      <xdr:colOff>156845</xdr:colOff>
      <xdr:row>38</xdr:row>
      <xdr:rowOff>128270</xdr:rowOff>
    </xdr:to>
    <xdr:pic>
      <xdr:nvPicPr>
        <xdr:cNvPr id="3" name="Picture 2">
          <a:extLst>
            <a:ext uri="{FF2B5EF4-FFF2-40B4-BE49-F238E27FC236}">
              <a16:creationId xmlns:a16="http://schemas.microsoft.com/office/drawing/2014/main" id="{42336831-08F5-01E5-8C58-BDAA442DD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95600"/>
          <a:ext cx="6252845" cy="410972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342900</xdr:colOff>
      <xdr:row>18</xdr:row>
      <xdr:rowOff>28574</xdr:rowOff>
    </xdr:from>
    <xdr:to>
      <xdr:col>9</xdr:col>
      <xdr:colOff>328500</xdr:colOff>
      <xdr:row>30</xdr:row>
      <xdr:rowOff>16874</xdr:rowOff>
    </xdr:to>
    <xdr:graphicFrame macro="">
      <xdr:nvGraphicFramePr>
        <xdr:cNvPr id="3" name="Chart 2">
          <a:extLst>
            <a:ext uri="{FF2B5EF4-FFF2-40B4-BE49-F238E27FC236}">
              <a16:creationId xmlns:a16="http://schemas.microsoft.com/office/drawing/2014/main" id="{5EE82C85-BB67-3786-D2A9-074453C8F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30</xdr:row>
      <xdr:rowOff>142874</xdr:rowOff>
    </xdr:from>
    <xdr:to>
      <xdr:col>9</xdr:col>
      <xdr:colOff>347550</xdr:colOff>
      <xdr:row>42</xdr:row>
      <xdr:rowOff>131174</xdr:rowOff>
    </xdr:to>
    <xdr:graphicFrame macro="">
      <xdr:nvGraphicFramePr>
        <xdr:cNvPr id="4" name="Chart 3">
          <a:extLst>
            <a:ext uri="{FF2B5EF4-FFF2-40B4-BE49-F238E27FC236}">
              <a16:creationId xmlns:a16="http://schemas.microsoft.com/office/drawing/2014/main" id="{9A518663-5B26-4054-B72F-40F5A9205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15</xdr:row>
      <xdr:rowOff>21482</xdr:rowOff>
    </xdr:from>
    <xdr:to>
      <xdr:col>8</xdr:col>
      <xdr:colOff>595200</xdr:colOff>
      <xdr:row>45</xdr:row>
      <xdr:rowOff>98299</xdr:rowOff>
    </xdr:to>
    <xdr:graphicFrame macro="">
      <xdr:nvGraphicFramePr>
        <xdr:cNvPr id="2" name="Chart 1">
          <a:extLst>
            <a:ext uri="{FF2B5EF4-FFF2-40B4-BE49-F238E27FC236}">
              <a16:creationId xmlns:a16="http://schemas.microsoft.com/office/drawing/2014/main" id="{4D8F4A03-C2B8-497E-B1D5-8F1776905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0.74661</cdr:x>
      <cdr:y>0.54659</cdr:y>
    </cdr:from>
    <cdr:to>
      <cdr:x>0.97503</cdr:x>
      <cdr:y>0.59308</cdr:y>
    </cdr:to>
    <cdr:sp macro="" textlink="">
      <cdr:nvSpPr>
        <cdr:cNvPr id="3" name="TextBox 2">
          <a:extLst xmlns:a="http://schemas.openxmlformats.org/drawingml/2006/main">
            <a:ext uri="{FF2B5EF4-FFF2-40B4-BE49-F238E27FC236}">
              <a16:creationId xmlns:a16="http://schemas.microsoft.com/office/drawing/2014/main" id="{2076CE34-CCFC-F666-2143-CEDAAD537803}"/>
            </a:ext>
          </a:extLst>
        </cdr:cNvPr>
        <cdr:cNvSpPr txBox="1"/>
      </cdr:nvSpPr>
      <cdr:spPr>
        <a:xfrm xmlns:a="http://schemas.openxmlformats.org/drawingml/2006/main">
          <a:off x="4646699" y="3163810"/>
          <a:ext cx="1421622" cy="2690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National co-financing</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0.7458</cdr:x>
      <cdr:y>0.67295</cdr:y>
    </cdr:from>
    <cdr:to>
      <cdr:x>0.97422</cdr:x>
      <cdr:y>0.71944</cdr:y>
    </cdr:to>
    <cdr:sp macro="" textlink="">
      <cdr:nvSpPr>
        <cdr:cNvPr id="4" name="TextBox 1">
          <a:extLst xmlns:a="http://schemas.openxmlformats.org/drawingml/2006/main">
            <a:ext uri="{FF2B5EF4-FFF2-40B4-BE49-F238E27FC236}">
              <a16:creationId xmlns:a16="http://schemas.microsoft.com/office/drawing/2014/main" id="{C24ABC4D-04D1-DBEA-1A36-D9CD7C12E0A4}"/>
            </a:ext>
          </a:extLst>
        </cdr:cNvPr>
        <cdr:cNvSpPr txBox="1"/>
      </cdr:nvSpPr>
      <cdr:spPr>
        <a:xfrm xmlns:a="http://schemas.openxmlformats.org/drawingml/2006/main">
          <a:off x="4641685" y="3895214"/>
          <a:ext cx="1421622" cy="2690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Other</a:t>
          </a:r>
          <a:r>
            <a:rPr lang="en-US" sz="900" b="0" baseline="0">
              <a:solidFill>
                <a:sysClr val="windowText" lastClr="000000"/>
              </a:solidFill>
              <a:effectLst/>
              <a:latin typeface="Segoe UI" panose="020B0502040204020203" pitchFamily="34" charset="0"/>
              <a:ea typeface="+mn-ea"/>
              <a:cs typeface="Segoe UI" panose="020B0502040204020203" pitchFamily="34" charset="0"/>
            </a:rPr>
            <a:t> purposes</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0.74798</cdr:x>
      <cdr:y>0.78775</cdr:y>
    </cdr:from>
    <cdr:to>
      <cdr:x>0.9764</cdr:x>
      <cdr:y>0.88177</cdr:y>
    </cdr:to>
    <cdr:sp macro="" textlink="">
      <cdr:nvSpPr>
        <cdr:cNvPr id="5" name="TextBox 1">
          <a:extLst xmlns:a="http://schemas.openxmlformats.org/drawingml/2006/main">
            <a:ext uri="{FF2B5EF4-FFF2-40B4-BE49-F238E27FC236}">
              <a16:creationId xmlns:a16="http://schemas.microsoft.com/office/drawing/2014/main" id="{BF19FD8D-8C83-0072-FE87-A6893D49005E}"/>
            </a:ext>
          </a:extLst>
        </cdr:cNvPr>
        <cdr:cNvSpPr txBox="1"/>
      </cdr:nvSpPr>
      <cdr:spPr>
        <a:xfrm xmlns:a="http://schemas.openxmlformats.org/drawingml/2006/main">
          <a:off x="4655234" y="4559686"/>
          <a:ext cx="1421622" cy="544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Contributing</a:t>
          </a:r>
          <a:r>
            <a:rPr lang="en-US" sz="900" b="0" baseline="0">
              <a:solidFill>
                <a:sysClr val="windowText" lastClr="000000"/>
              </a:solidFill>
              <a:effectLst/>
              <a:latin typeface="Segoe UI" panose="020B0502040204020203" pitchFamily="34" charset="0"/>
              <a:ea typeface="+mn-ea"/>
              <a:cs typeface="Segoe UI" panose="020B0502040204020203" pitchFamily="34" charset="0"/>
            </a:rPr>
            <a:t> to environment, climate and animal welfare</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0.39678</cdr:x>
      <cdr:y>0.18686</cdr:y>
    </cdr:from>
    <cdr:to>
      <cdr:x>0.6252</cdr:x>
      <cdr:y>0.22828</cdr:y>
    </cdr:to>
    <cdr:sp macro="" textlink="">
      <cdr:nvSpPr>
        <cdr:cNvPr id="6" name="TextBox 1">
          <a:extLst xmlns:a="http://schemas.openxmlformats.org/drawingml/2006/main">
            <a:ext uri="{FF2B5EF4-FFF2-40B4-BE49-F238E27FC236}">
              <a16:creationId xmlns:a16="http://schemas.microsoft.com/office/drawing/2014/main" id="{9D8D811B-6FC2-25CD-F8AC-544556FB7AED}"/>
            </a:ext>
          </a:extLst>
        </cdr:cNvPr>
        <cdr:cNvSpPr txBox="1"/>
      </cdr:nvSpPr>
      <cdr:spPr>
        <a:xfrm xmlns:a="http://schemas.openxmlformats.org/drawingml/2006/main">
          <a:off x="2469428" y="1081607"/>
          <a:ext cx="1421622" cy="2397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Market measures</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0.39496</cdr:x>
      <cdr:y>0.21577</cdr:y>
    </cdr:from>
    <cdr:to>
      <cdr:x>0.62338</cdr:x>
      <cdr:y>0.25718</cdr:y>
    </cdr:to>
    <cdr:sp macro="" textlink="">
      <cdr:nvSpPr>
        <cdr:cNvPr id="7" name="TextBox 1">
          <a:extLst xmlns:a="http://schemas.openxmlformats.org/drawingml/2006/main">
            <a:ext uri="{FF2B5EF4-FFF2-40B4-BE49-F238E27FC236}">
              <a16:creationId xmlns:a16="http://schemas.microsoft.com/office/drawing/2014/main" id="{C861C3CE-540E-7C4D-1213-6D399652A6AA}"/>
            </a:ext>
          </a:extLst>
        </cdr:cNvPr>
        <cdr:cNvSpPr txBox="1"/>
      </cdr:nvSpPr>
      <cdr:spPr>
        <a:xfrm xmlns:a="http://schemas.openxmlformats.org/drawingml/2006/main">
          <a:off x="2458110" y="1248910"/>
          <a:ext cx="1421622" cy="2397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Cotton payments</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0.39196</cdr:x>
      <cdr:y>0.27441</cdr:y>
    </cdr:from>
    <cdr:to>
      <cdr:x>0.66669</cdr:x>
      <cdr:y>0.31583</cdr:y>
    </cdr:to>
    <cdr:sp macro="" textlink="">
      <cdr:nvSpPr>
        <cdr:cNvPr id="8" name="TextBox 1">
          <a:extLst xmlns:a="http://schemas.openxmlformats.org/drawingml/2006/main">
            <a:ext uri="{FF2B5EF4-FFF2-40B4-BE49-F238E27FC236}">
              <a16:creationId xmlns:a16="http://schemas.microsoft.com/office/drawing/2014/main" id="{2D30AF99-C60E-DE26-7E71-1E1749F6C4DA}"/>
            </a:ext>
          </a:extLst>
        </cdr:cNvPr>
        <cdr:cNvSpPr txBox="1"/>
      </cdr:nvSpPr>
      <cdr:spPr>
        <a:xfrm xmlns:a="http://schemas.openxmlformats.org/drawingml/2006/main">
          <a:off x="2439469" y="1588349"/>
          <a:ext cx="1709803" cy="2397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Coupled income support</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0.39569</cdr:x>
      <cdr:y>0.47959</cdr:y>
    </cdr:from>
    <cdr:to>
      <cdr:x>0.67041</cdr:x>
      <cdr:y>0.52101</cdr:y>
    </cdr:to>
    <cdr:sp macro="" textlink="">
      <cdr:nvSpPr>
        <cdr:cNvPr id="9" name="TextBox 1">
          <a:extLst xmlns:a="http://schemas.openxmlformats.org/drawingml/2006/main">
            <a:ext uri="{FF2B5EF4-FFF2-40B4-BE49-F238E27FC236}">
              <a16:creationId xmlns:a16="http://schemas.microsoft.com/office/drawing/2014/main" id="{E41AE56E-2D8B-E029-763F-B71CA3322ACB}"/>
            </a:ext>
          </a:extLst>
        </cdr:cNvPr>
        <cdr:cNvSpPr txBox="1"/>
      </cdr:nvSpPr>
      <cdr:spPr>
        <a:xfrm xmlns:a="http://schemas.openxmlformats.org/drawingml/2006/main">
          <a:off x="2462644" y="2776002"/>
          <a:ext cx="1709803" cy="2397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Decoupled income </a:t>
          </a:r>
        </a:p>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support</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0.39269</cdr:x>
      <cdr:y>0.77102</cdr:y>
    </cdr:from>
    <cdr:to>
      <cdr:x>0.66741</cdr:x>
      <cdr:y>0.81244</cdr:y>
    </cdr:to>
    <cdr:sp macro="" textlink="">
      <cdr:nvSpPr>
        <cdr:cNvPr id="10" name="TextBox 1">
          <a:extLst xmlns:a="http://schemas.openxmlformats.org/drawingml/2006/main">
            <a:ext uri="{FF2B5EF4-FFF2-40B4-BE49-F238E27FC236}">
              <a16:creationId xmlns:a16="http://schemas.microsoft.com/office/drawing/2014/main" id="{541B79F8-080D-467B-B462-81E1491ECAEE}"/>
            </a:ext>
          </a:extLst>
        </cdr:cNvPr>
        <cdr:cNvSpPr txBox="1"/>
      </cdr:nvSpPr>
      <cdr:spPr>
        <a:xfrm xmlns:a="http://schemas.openxmlformats.org/drawingml/2006/main">
          <a:off x="2443984" y="4462860"/>
          <a:ext cx="1709803" cy="2397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b="0">
              <a:solidFill>
                <a:sysClr val="windowText" lastClr="000000"/>
              </a:solidFill>
              <a:effectLst/>
              <a:latin typeface="Segoe UI" panose="020B0502040204020203" pitchFamily="34" charset="0"/>
              <a:ea typeface="+mn-ea"/>
              <a:cs typeface="Segoe UI" panose="020B0502040204020203" pitchFamily="34" charset="0"/>
            </a:rPr>
            <a:t>Eco-schemes</a:t>
          </a:r>
          <a:endParaRPr lang="en-DK" sz="900">
            <a:solidFill>
              <a:sysClr val="windowText" lastClr="000000"/>
            </a:solidFill>
            <a:effectLst/>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0.38693</cdr:x>
      <cdr:y>0.23776</cdr:y>
    </cdr:from>
    <cdr:to>
      <cdr:x>0.40656</cdr:x>
      <cdr:y>0.23822</cdr:y>
    </cdr:to>
    <cdr:cxnSp macro="">
      <cdr:nvCxnSpPr>
        <cdr:cNvPr id="27" name="Straight Connector 26">
          <a:extLst xmlns:a="http://schemas.openxmlformats.org/drawingml/2006/main">
            <a:ext uri="{FF2B5EF4-FFF2-40B4-BE49-F238E27FC236}">
              <a16:creationId xmlns:a16="http://schemas.microsoft.com/office/drawing/2014/main" id="{C8572142-7FED-4950-BD3F-DF17B6135864}"/>
            </a:ext>
          </a:extLst>
        </cdr:cNvPr>
        <cdr:cNvCxnSpPr/>
      </cdr:nvCxnSpPr>
      <cdr:spPr>
        <a:xfrm xmlns:a="http://schemas.openxmlformats.org/drawingml/2006/main" flipH="1">
          <a:off x="2408171" y="1376216"/>
          <a:ext cx="122127" cy="2633"/>
        </a:xfrm>
        <a:prstGeom xmlns:a="http://schemas.openxmlformats.org/drawingml/2006/main" prst="line">
          <a:avLst/>
        </a:prstGeom>
        <a:ln xmlns:a="http://schemas.openxmlformats.org/drawingml/2006/main">
          <a:solidFill>
            <a:srgbClr val="608C95"/>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0.38821</cdr:x>
      <cdr:y>0.21153</cdr:y>
    </cdr:from>
    <cdr:to>
      <cdr:x>0.40783</cdr:x>
      <cdr:y>0.21199</cdr:y>
    </cdr:to>
    <cdr:cxnSp macro="">
      <cdr:nvCxnSpPr>
        <cdr:cNvPr id="29" name="Straight Connector 28">
          <a:extLst xmlns:a="http://schemas.openxmlformats.org/drawingml/2006/main">
            <a:ext uri="{FF2B5EF4-FFF2-40B4-BE49-F238E27FC236}">
              <a16:creationId xmlns:a16="http://schemas.microsoft.com/office/drawing/2014/main" id="{8E9FE59C-9B2C-CA2E-21E1-B9CC9E473172}"/>
            </a:ext>
          </a:extLst>
        </cdr:cNvPr>
        <cdr:cNvCxnSpPr/>
      </cdr:nvCxnSpPr>
      <cdr:spPr>
        <a:xfrm xmlns:a="http://schemas.openxmlformats.org/drawingml/2006/main" flipH="1">
          <a:off x="2416125" y="1224405"/>
          <a:ext cx="122126" cy="2633"/>
        </a:xfrm>
        <a:prstGeom xmlns:a="http://schemas.openxmlformats.org/drawingml/2006/main" prst="line">
          <a:avLst/>
        </a:prstGeom>
        <a:ln xmlns:a="http://schemas.openxmlformats.org/drawingml/2006/main">
          <a:solidFill>
            <a:srgbClr val="608C95"/>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0.51651</cdr:x>
      <cdr:y>0.40064</cdr:y>
    </cdr:from>
    <cdr:to>
      <cdr:x>0.84164</cdr:x>
      <cdr:y>0.48082</cdr:y>
    </cdr:to>
    <cdr:sp macro="" textlink="">
      <cdr:nvSpPr>
        <cdr:cNvPr id="30" name="TextBox 14">
          <a:extLst xmlns:a="http://schemas.openxmlformats.org/drawingml/2006/main">
            <a:ext uri="{FF2B5EF4-FFF2-40B4-BE49-F238E27FC236}">
              <a16:creationId xmlns:a16="http://schemas.microsoft.com/office/drawing/2014/main" id="{CABD1290-C840-4DD9-B135-CD73B6B91E2D}"/>
            </a:ext>
          </a:extLst>
        </cdr:cNvPr>
        <cdr:cNvSpPr txBox="1"/>
      </cdr:nvSpPr>
      <cdr:spPr>
        <a:xfrm xmlns:a="http://schemas.openxmlformats.org/drawingml/2006/main">
          <a:off x="3204270" y="2205937"/>
          <a:ext cx="2017002" cy="44147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ysClr val="windowText" lastClr="000000"/>
              </a:solidFill>
              <a:latin typeface="Segoe UI Semibold" panose="020B0702040204020203" pitchFamily="34" charset="0"/>
              <a:cs typeface="Segoe UI Semibold" panose="020B0702040204020203" pitchFamily="34" charset="0"/>
            </a:rPr>
            <a:t>EUR 109bn </a:t>
          </a:r>
        </a:p>
        <a:p xmlns:a="http://schemas.openxmlformats.org/drawingml/2006/main">
          <a:pPr algn="ctr"/>
          <a:r>
            <a:rPr lang="en-US" sz="1000">
              <a:solidFill>
                <a:sysClr val="windowText" lastClr="000000"/>
              </a:solidFill>
              <a:latin typeface="Segoe UI Semibold" panose="020B0702040204020203" pitchFamily="34" charset="0"/>
              <a:cs typeface="Segoe UI Semibold" panose="020B0702040204020203" pitchFamily="34" charset="0"/>
            </a:rPr>
            <a:t>(of</a:t>
          </a:r>
          <a:r>
            <a:rPr lang="en-US" sz="1000" baseline="0">
              <a:solidFill>
                <a:sysClr val="windowText" lastClr="000000"/>
              </a:solidFill>
              <a:latin typeface="Segoe UI Semibold" panose="020B0702040204020203" pitchFamily="34" charset="0"/>
              <a:cs typeface="Segoe UI Semibold" panose="020B0702040204020203" pitchFamily="34" charset="0"/>
            </a:rPr>
            <a:t> which EUR 66bn</a:t>
          </a:r>
        </a:p>
        <a:p xmlns:a="http://schemas.openxmlformats.org/drawingml/2006/main">
          <a:pPr algn="ctr"/>
          <a:r>
            <a:rPr lang="en-US" sz="1000">
              <a:solidFill>
                <a:sysClr val="windowText" lastClr="000000"/>
              </a:solidFill>
              <a:latin typeface="Segoe UI Semibold" panose="020B0702040204020203" pitchFamily="34" charset="0"/>
              <a:cs typeface="Segoe UI Semibold" panose="020B0702040204020203" pitchFamily="34" charset="0"/>
            </a:rPr>
            <a:t> EU</a:t>
          </a:r>
          <a:r>
            <a:rPr lang="en-US" sz="1000" baseline="0">
              <a:solidFill>
                <a:sysClr val="windowText" lastClr="000000"/>
              </a:solidFill>
              <a:latin typeface="Segoe UI Semibold" panose="020B0702040204020203" pitchFamily="34" charset="0"/>
              <a:cs typeface="Segoe UI Semibold" panose="020B0702040204020203" pitchFamily="34" charset="0"/>
            </a:rPr>
            <a:t> funded)</a:t>
          </a:r>
          <a:endParaRPr lang="en-DK" sz="1000">
            <a:solidFill>
              <a:sysClr val="windowText" lastClr="000000"/>
            </a:solidFill>
            <a:latin typeface="Segoe UI Semibold" panose="020B0702040204020203" pitchFamily="34" charset="0"/>
            <a:cs typeface="Segoe UI Semibold" panose="020B0702040204020203" pitchFamily="34" charset="0"/>
          </a:endParaRPr>
        </a:p>
      </cdr:txBody>
    </cdr:sp>
  </cdr:relSizeAnchor>
  <cdr:relSizeAnchor xmlns:cdr="http://schemas.openxmlformats.org/drawingml/2006/chartDrawing">
    <cdr:from>
      <cdr:x>0.15043</cdr:x>
      <cdr:y>0.10567</cdr:y>
    </cdr:from>
    <cdr:to>
      <cdr:x>0.47556</cdr:x>
      <cdr:y>0.18586</cdr:y>
    </cdr:to>
    <cdr:sp macro="" textlink="">
      <cdr:nvSpPr>
        <cdr:cNvPr id="31" name="TextBox 14">
          <a:extLst xmlns:a="http://schemas.openxmlformats.org/drawingml/2006/main">
            <a:ext uri="{FF2B5EF4-FFF2-40B4-BE49-F238E27FC236}">
              <a16:creationId xmlns:a16="http://schemas.microsoft.com/office/drawing/2014/main" id="{3F920C03-A407-2C70-8EC1-D8CEE48AFBC2}"/>
            </a:ext>
          </a:extLst>
        </cdr:cNvPr>
        <cdr:cNvSpPr txBox="1"/>
      </cdr:nvSpPr>
      <cdr:spPr>
        <a:xfrm xmlns:a="http://schemas.openxmlformats.org/drawingml/2006/main">
          <a:off x="933210" y="581819"/>
          <a:ext cx="2017001" cy="44153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ysClr val="windowText" lastClr="000000"/>
              </a:solidFill>
              <a:latin typeface="Segoe UI Semibold" panose="020B0702040204020203" pitchFamily="34" charset="0"/>
              <a:cs typeface="Segoe UI Semibold" panose="020B0702040204020203" pitchFamily="34" charset="0"/>
            </a:rPr>
            <a:t>EUR 199bn </a:t>
          </a:r>
        </a:p>
        <a:p xmlns:a="http://schemas.openxmlformats.org/drawingml/2006/main">
          <a:pPr algn="ctr"/>
          <a:r>
            <a:rPr lang="en-US" sz="1000">
              <a:solidFill>
                <a:sysClr val="windowText" lastClr="000000"/>
              </a:solidFill>
              <a:latin typeface="Segoe UI Semibold" panose="020B0702040204020203" pitchFamily="34" charset="0"/>
              <a:cs typeface="Segoe UI Semibold" panose="020B0702040204020203" pitchFamily="34" charset="0"/>
            </a:rPr>
            <a:t>(fully EU</a:t>
          </a:r>
          <a:r>
            <a:rPr lang="en-US" sz="1000" baseline="0">
              <a:solidFill>
                <a:sysClr val="windowText" lastClr="000000"/>
              </a:solidFill>
              <a:latin typeface="Segoe UI Semibold" panose="020B0702040204020203" pitchFamily="34" charset="0"/>
              <a:cs typeface="Segoe UI Semibold" panose="020B0702040204020203" pitchFamily="34" charset="0"/>
            </a:rPr>
            <a:t> funded)</a:t>
          </a:r>
          <a:endParaRPr lang="en-DK" sz="1000">
            <a:solidFill>
              <a:sysClr val="windowText" lastClr="000000"/>
            </a:solidFill>
            <a:latin typeface="Segoe UI Semibold" panose="020B0702040204020203" pitchFamily="34" charset="0"/>
            <a:cs typeface="Segoe UI Semibold" panose="020B0702040204020203"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190500</xdr:colOff>
      <xdr:row>12</xdr:row>
      <xdr:rowOff>85726</xdr:rowOff>
    </xdr:from>
    <xdr:to>
      <xdr:col>4</xdr:col>
      <xdr:colOff>778200</xdr:colOff>
      <xdr:row>28</xdr:row>
      <xdr:rowOff>44726</xdr:rowOff>
    </xdr:to>
    <xdr:graphicFrame macro="">
      <xdr:nvGraphicFramePr>
        <xdr:cNvPr id="6" name="Chart 5">
          <a:extLst>
            <a:ext uri="{FF2B5EF4-FFF2-40B4-BE49-F238E27FC236}">
              <a16:creationId xmlns:a16="http://schemas.microsoft.com/office/drawing/2014/main" id="{D630681F-490C-4F51-87F5-A3DE09BC1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10</xdr:row>
      <xdr:rowOff>161926</xdr:rowOff>
    </xdr:from>
    <xdr:to>
      <xdr:col>6</xdr:col>
      <xdr:colOff>452325</xdr:colOff>
      <xdr:row>26</xdr:row>
      <xdr:rowOff>146326</xdr:rowOff>
    </xdr:to>
    <xdr:graphicFrame macro="">
      <xdr:nvGraphicFramePr>
        <xdr:cNvPr id="5" name="Chart 1">
          <a:extLst>
            <a:ext uri="{FF2B5EF4-FFF2-40B4-BE49-F238E27FC236}">
              <a16:creationId xmlns:a16="http://schemas.microsoft.com/office/drawing/2014/main" id="{D3A60D5A-73F5-B861-0B40-CA7FC32D5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19</xdr:row>
      <xdr:rowOff>133347</xdr:rowOff>
    </xdr:from>
    <xdr:to>
      <xdr:col>9</xdr:col>
      <xdr:colOff>4649</xdr:colOff>
      <xdr:row>39</xdr:row>
      <xdr:rowOff>113847</xdr:rowOff>
    </xdr:to>
    <xdr:graphicFrame macro="">
      <xdr:nvGraphicFramePr>
        <xdr:cNvPr id="4" name="Chart 3">
          <a:extLst>
            <a:ext uri="{FF2B5EF4-FFF2-40B4-BE49-F238E27FC236}">
              <a16:creationId xmlns:a16="http://schemas.microsoft.com/office/drawing/2014/main" id="{37EBBC73-5F0E-13C6-9F11-7C8BD1E94B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25</xdr:row>
      <xdr:rowOff>9525</xdr:rowOff>
    </xdr:from>
    <xdr:to>
      <xdr:col>4</xdr:col>
      <xdr:colOff>556177</xdr:colOff>
      <xdr:row>43</xdr:row>
      <xdr:rowOff>25027</xdr:rowOff>
    </xdr:to>
    <xdr:graphicFrame macro="">
      <xdr:nvGraphicFramePr>
        <xdr:cNvPr id="2" name="Chart 1">
          <a:extLst>
            <a:ext uri="{FF2B5EF4-FFF2-40B4-BE49-F238E27FC236}">
              <a16:creationId xmlns:a16="http://schemas.microsoft.com/office/drawing/2014/main" id="{BFB519E5-93F1-412A-A1FB-D39CDBDAF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238125</xdr:colOff>
      <xdr:row>24</xdr:row>
      <xdr:rowOff>114300</xdr:rowOff>
    </xdr:from>
    <xdr:to>
      <xdr:col>11</xdr:col>
      <xdr:colOff>118027</xdr:colOff>
      <xdr:row>42</xdr:row>
      <xdr:rowOff>129802</xdr:rowOff>
    </xdr:to>
    <xdr:graphicFrame macro="">
      <xdr:nvGraphicFramePr>
        <xdr:cNvPr id="3" name="Chart 2">
          <a:extLst>
            <a:ext uri="{FF2B5EF4-FFF2-40B4-BE49-F238E27FC236}">
              <a16:creationId xmlns:a16="http://schemas.microsoft.com/office/drawing/2014/main" id="{532FD089-CA76-4DBB-9BE6-61F085E2B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11</xdr:row>
      <xdr:rowOff>85725</xdr:rowOff>
    </xdr:from>
    <xdr:to>
      <xdr:col>9</xdr:col>
      <xdr:colOff>99900</xdr:colOff>
      <xdr:row>31</xdr:row>
      <xdr:rowOff>66225</xdr:rowOff>
    </xdr:to>
    <xdr:graphicFrame macro="">
      <xdr:nvGraphicFramePr>
        <xdr:cNvPr id="2" name="Chart 1">
          <a:extLst>
            <a:ext uri="{FF2B5EF4-FFF2-40B4-BE49-F238E27FC236}">
              <a16:creationId xmlns:a16="http://schemas.microsoft.com/office/drawing/2014/main" id="{762175F4-F87C-4503-8318-ECDFE766B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3076575</xdr:colOff>
      <xdr:row>64</xdr:row>
      <xdr:rowOff>114299</xdr:rowOff>
    </xdr:from>
    <xdr:to>
      <xdr:col>7</xdr:col>
      <xdr:colOff>204675</xdr:colOff>
      <xdr:row>84</xdr:row>
      <xdr:rowOff>94799</xdr:rowOff>
    </xdr:to>
    <xdr:graphicFrame macro="">
      <xdr:nvGraphicFramePr>
        <xdr:cNvPr id="3" name="Chart 2">
          <a:extLst>
            <a:ext uri="{FF2B5EF4-FFF2-40B4-BE49-F238E27FC236}">
              <a16:creationId xmlns:a16="http://schemas.microsoft.com/office/drawing/2014/main" id="{E73C19B8-EAC5-AF4A-7E63-4446A9AC34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349250</xdr:colOff>
      <xdr:row>3</xdr:row>
      <xdr:rowOff>36512</xdr:rowOff>
    </xdr:from>
    <xdr:to>
      <xdr:col>14</xdr:col>
      <xdr:colOff>13156</xdr:colOff>
      <xdr:row>23</xdr:row>
      <xdr:rowOff>64637</xdr:rowOff>
    </xdr:to>
    <xdr:graphicFrame macro="">
      <xdr:nvGraphicFramePr>
        <xdr:cNvPr id="3" name="Chart 2">
          <a:extLst>
            <a:ext uri="{FF2B5EF4-FFF2-40B4-BE49-F238E27FC236}">
              <a16:creationId xmlns:a16="http://schemas.microsoft.com/office/drawing/2014/main" id="{6C8BE4A1-7D33-7B24-FD49-D60332E03B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308769</xdr:colOff>
      <xdr:row>22</xdr:row>
      <xdr:rowOff>122236</xdr:rowOff>
    </xdr:from>
    <xdr:to>
      <xdr:col>13</xdr:col>
      <xdr:colOff>579894</xdr:colOff>
      <xdr:row>42</xdr:row>
      <xdr:rowOff>150361</xdr:rowOff>
    </xdr:to>
    <xdr:graphicFrame macro="">
      <xdr:nvGraphicFramePr>
        <xdr:cNvPr id="4" name="Chart 3">
          <a:extLst>
            <a:ext uri="{FF2B5EF4-FFF2-40B4-BE49-F238E27FC236}">
              <a16:creationId xmlns:a16="http://schemas.microsoft.com/office/drawing/2014/main" id="{1FE57BD5-E220-FB0D-A88C-02511AEE7D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ivm.nl/bibliotheek/rapporten/2022-0190.pdf"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agriculture.ec.europa.eu/common-agricultural-policy/financing-cap/cap-funds_en" TargetMode="External"/><Relationship Id="rId1" Type="http://schemas.openxmlformats.org/officeDocument/2006/relationships/hyperlink" Target="https://datam.jrc.ec.europa.eu/datam/mashup/CSP_DAT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18C8-8279-4357-9FAE-F9A458D4A0E3}">
  <sheetPr>
    <tabColor rgb="FFFFC000"/>
  </sheetPr>
  <dimension ref="A1:C20"/>
  <sheetViews>
    <sheetView tabSelected="1" zoomScale="115" zoomScaleNormal="115" workbookViewId="0">
      <selection activeCell="B28" sqref="B28"/>
    </sheetView>
  </sheetViews>
  <sheetFormatPr defaultRowHeight="15" x14ac:dyDescent="0.25"/>
  <cols>
    <col min="2" max="2" width="64.28515625" bestFit="1" customWidth="1"/>
  </cols>
  <sheetData>
    <row r="1" spans="1:3" x14ac:dyDescent="0.25">
      <c r="A1" t="s">
        <v>0</v>
      </c>
      <c r="B1" t="s">
        <v>1</v>
      </c>
      <c r="C1" t="s">
        <v>3</v>
      </c>
    </row>
    <row r="2" spans="1:3" x14ac:dyDescent="0.25">
      <c r="A2" s="1" t="str">
        <f>HYPERLINK("#'Figure 1'!A1", "Figure 1")</f>
        <v>Figure 1</v>
      </c>
      <c r="B2" s="2" t="s">
        <v>4</v>
      </c>
    </row>
    <row r="3" spans="1:3" x14ac:dyDescent="0.25">
      <c r="A3" s="1" t="str">
        <f>HYPERLINK("#'Figure 6'!A1", "Figure 6")</f>
        <v>Figure 6</v>
      </c>
      <c r="B3" s="2" t="s">
        <v>5</v>
      </c>
    </row>
    <row r="4" spans="1:3" x14ac:dyDescent="0.25">
      <c r="A4" s="1" t="str">
        <f>HYPERLINK("#'Figure 7'!A1", "Figure 7")</f>
        <v>Figure 7</v>
      </c>
      <c r="B4" s="2" t="s">
        <v>6</v>
      </c>
    </row>
    <row r="5" spans="1:3" x14ac:dyDescent="0.25">
      <c r="A5" s="1" t="str">
        <f>HYPERLINK("#'Figure 8'!A1", "Figure 8")</f>
        <v>Figure 8</v>
      </c>
      <c r="B5" s="2" t="s">
        <v>7</v>
      </c>
    </row>
    <row r="6" spans="1:3" x14ac:dyDescent="0.25">
      <c r="A6" s="1" t="str">
        <f>HYPERLINK("#'Figure 9'!A1", "Figure 9")</f>
        <v>Figure 9</v>
      </c>
      <c r="B6" s="2" t="s">
        <v>8</v>
      </c>
    </row>
    <row r="7" spans="1:3" x14ac:dyDescent="0.25">
      <c r="A7" s="1" t="str">
        <f>HYPERLINK("#'Figure 10'!A1", "Figure 10")</f>
        <v>Figure 10</v>
      </c>
      <c r="B7" s="2" t="s">
        <v>9</v>
      </c>
    </row>
    <row r="8" spans="1:3" x14ac:dyDescent="0.25">
      <c r="A8" s="1" t="str">
        <f>HYPERLINK("#'Figure 11'!A1", "Figure 11")</f>
        <v>Figure 11</v>
      </c>
      <c r="B8" s="2" t="s">
        <v>10</v>
      </c>
    </row>
    <row r="9" spans="1:3" x14ac:dyDescent="0.25">
      <c r="A9" s="1" t="str">
        <f>HYPERLINK("#'Figure 13'!A1", "Figure 13")</f>
        <v>Figure 13</v>
      </c>
      <c r="B9" s="2" t="s">
        <v>11</v>
      </c>
    </row>
    <row r="10" spans="1:3" x14ac:dyDescent="0.25">
      <c r="A10" s="1" t="str">
        <f>HYPERLINK("#'Figure 14'!A1", "Figure 14")</f>
        <v>Figure 14</v>
      </c>
      <c r="B10" s="2" t="s">
        <v>12</v>
      </c>
    </row>
    <row r="11" spans="1:3" x14ac:dyDescent="0.25">
      <c r="A11" s="1" t="str">
        <f>HYPERLINK("#'Figure 15'!A1", "Figure 15")</f>
        <v>Figure 15</v>
      </c>
      <c r="B11" s="2" t="s">
        <v>13</v>
      </c>
    </row>
    <row r="12" spans="1:3" x14ac:dyDescent="0.25">
      <c r="A12" s="1" t="str">
        <f>HYPERLINK("#'Figure 16'!A1", "Figure 16")</f>
        <v>Figure 16</v>
      </c>
      <c r="B12" s="2" t="s">
        <v>14</v>
      </c>
    </row>
    <row r="13" spans="1:3" x14ac:dyDescent="0.25">
      <c r="A13" s="1" t="str">
        <f>HYPERLINK("#'Figure 17'!A1", "Figure 17")</f>
        <v>Figure 17</v>
      </c>
      <c r="B13" s="2" t="s">
        <v>15</v>
      </c>
    </row>
    <row r="14" spans="1:3" x14ac:dyDescent="0.25">
      <c r="A14" s="1" t="str">
        <f>HYPERLINK("#'Figure 18'!A1", "Figure 18")</f>
        <v>Figure 18</v>
      </c>
      <c r="B14" s="2" t="s">
        <v>16</v>
      </c>
    </row>
    <row r="15" spans="1:3" x14ac:dyDescent="0.25">
      <c r="A15" s="1" t="str">
        <f>HYPERLINK("#'Figure 19'!A1", "Figure 19")</f>
        <v>Figure 19</v>
      </c>
      <c r="B15" s="2" t="s">
        <v>17</v>
      </c>
    </row>
    <row r="16" spans="1:3" x14ac:dyDescent="0.25">
      <c r="A16" s="1" t="str">
        <f>HYPERLINK("#'Figure 25'!A1", "Figure 25")</f>
        <v>Figure 25</v>
      </c>
      <c r="B16" s="2" t="s">
        <v>18</v>
      </c>
    </row>
    <row r="17" spans="1:2" x14ac:dyDescent="0.25">
      <c r="A17" s="1" t="str">
        <f>HYPERLINK("#'Figure 26'!A1", "Figure 26")</f>
        <v>Figure 26</v>
      </c>
      <c r="B17" s="2" t="s">
        <v>19</v>
      </c>
    </row>
    <row r="18" spans="1:2" x14ac:dyDescent="0.25">
      <c r="A18" s="1" t="str">
        <f>HYPERLINK("#'Figure 27'!A1", "Figure 27")</f>
        <v>Figure 27</v>
      </c>
      <c r="B18" s="2" t="s">
        <v>20</v>
      </c>
    </row>
    <row r="19" spans="1:2" x14ac:dyDescent="0.25">
      <c r="A19" s="1" t="str">
        <f>HYPERLINK("#'Figure 28'!A1", "Figure 28")</f>
        <v>Figure 28</v>
      </c>
      <c r="B19" s="2" t="s">
        <v>21</v>
      </c>
    </row>
    <row r="20" spans="1:2" x14ac:dyDescent="0.25">
      <c r="A20" s="1" t="str">
        <f>HYPERLINK("#'Figure 29'!A1", "Figure 29")</f>
        <v>Figure 29</v>
      </c>
      <c r="B20" s="2" t="s">
        <v>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55E5-12DF-47AE-85D4-A204AEB62423}">
  <dimension ref="A1:F120"/>
  <sheetViews>
    <sheetView zoomScaleNormal="100" workbookViewId="0">
      <selection activeCell="K27" sqref="K27"/>
    </sheetView>
  </sheetViews>
  <sheetFormatPr defaultColWidth="9.140625" defaultRowHeight="14.25" x14ac:dyDescent="0.25"/>
  <cols>
    <col min="1" max="16384" width="9.140625" style="7"/>
  </cols>
  <sheetData>
    <row r="1" spans="1:3" s="4" customFormat="1" x14ac:dyDescent="0.25">
      <c r="A1" s="4" t="s">
        <v>298</v>
      </c>
    </row>
    <row r="2" spans="1:3" s="4" customFormat="1" x14ac:dyDescent="0.25">
      <c r="A2" s="4" t="s">
        <v>179</v>
      </c>
      <c r="B2" s="4" t="s">
        <v>236</v>
      </c>
    </row>
    <row r="4" spans="1:3" x14ac:dyDescent="0.25">
      <c r="B4" s="7">
        <v>2010</v>
      </c>
      <c r="C4" s="7">
        <v>2020</v>
      </c>
    </row>
    <row r="5" spans="1:3" x14ac:dyDescent="0.25">
      <c r="A5" s="7" t="s">
        <v>340</v>
      </c>
      <c r="B5" s="23">
        <v>7.5035565122538964E-2</v>
      </c>
      <c r="C5" s="23">
        <v>6.4934363113205565E-2</v>
      </c>
    </row>
    <row r="6" spans="1:3" x14ac:dyDescent="0.25">
      <c r="A6" s="7" t="s">
        <v>336</v>
      </c>
      <c r="B6" s="23">
        <v>0.16630541626746631</v>
      </c>
      <c r="C6" s="23">
        <v>0.13508526784680353</v>
      </c>
    </row>
    <row r="7" spans="1:3" x14ac:dyDescent="0.25">
      <c r="A7" s="7" t="s">
        <v>337</v>
      </c>
      <c r="B7" s="23">
        <v>0.22709834222979838</v>
      </c>
      <c r="C7" s="23">
        <v>0.22426386657123223</v>
      </c>
    </row>
    <row r="8" spans="1:3" x14ac:dyDescent="0.25">
      <c r="A8" s="7" t="s">
        <v>338</v>
      </c>
      <c r="B8" s="23">
        <v>0.23476381855358822</v>
      </c>
      <c r="C8" s="23">
        <v>0.24371285419821312</v>
      </c>
    </row>
    <row r="9" spans="1:3" x14ac:dyDescent="0.25">
      <c r="A9" s="7" t="s">
        <v>339</v>
      </c>
      <c r="B9" s="23">
        <v>0.29679685782660808</v>
      </c>
      <c r="C9" s="23">
        <v>0.33200364827054546</v>
      </c>
    </row>
    <row r="10" spans="1:3" x14ac:dyDescent="0.25">
      <c r="A10" s="7" t="s">
        <v>125</v>
      </c>
    </row>
    <row r="28" spans="1:6" x14ac:dyDescent="0.25">
      <c r="A28" s="7" t="s">
        <v>214</v>
      </c>
    </row>
    <row r="30" spans="1:6" x14ac:dyDescent="0.25">
      <c r="A30" s="7" t="s">
        <v>215</v>
      </c>
      <c r="B30" s="7" t="s">
        <v>215</v>
      </c>
      <c r="C30" s="7" t="s">
        <v>216</v>
      </c>
      <c r="D30" s="7" t="s">
        <v>217</v>
      </c>
      <c r="E30" s="7" t="s">
        <v>218</v>
      </c>
      <c r="F30" s="7" t="s">
        <v>122</v>
      </c>
    </row>
    <row r="31" spans="1:6" x14ac:dyDescent="0.25">
      <c r="A31" s="7" t="s">
        <v>125</v>
      </c>
      <c r="B31" s="7" t="s">
        <v>125</v>
      </c>
      <c r="C31" s="7">
        <v>12055.36</v>
      </c>
      <c r="D31" s="7">
        <v>10650.64</v>
      </c>
      <c r="E31" s="7">
        <v>10267.57</v>
      </c>
      <c r="F31" s="7">
        <v>9067.2999999999993</v>
      </c>
    </row>
    <row r="32" spans="1:6" x14ac:dyDescent="0.25">
      <c r="A32" s="7" t="s">
        <v>125</v>
      </c>
      <c r="B32" s="7" t="s">
        <v>219</v>
      </c>
      <c r="C32" s="7">
        <v>248.26</v>
      </c>
      <c r="D32" s="7">
        <v>165.33</v>
      </c>
      <c r="E32" s="7">
        <v>216.08</v>
      </c>
      <c r="F32" s="7">
        <v>126.5</v>
      </c>
    </row>
    <row r="33" spans="1:6" x14ac:dyDescent="0.25">
      <c r="A33" s="7" t="s">
        <v>125</v>
      </c>
      <c r="B33" s="7" t="s">
        <v>220</v>
      </c>
      <c r="C33" s="7">
        <v>5751.29</v>
      </c>
      <c r="D33" s="7">
        <v>4703.01</v>
      </c>
      <c r="E33" s="7">
        <v>4393.78</v>
      </c>
      <c r="F33" s="7">
        <v>3733.42</v>
      </c>
    </row>
    <row r="34" spans="1:6" x14ac:dyDescent="0.25">
      <c r="A34" s="7" t="s">
        <v>125</v>
      </c>
      <c r="B34" s="7" t="s">
        <v>221</v>
      </c>
      <c r="C34" s="7">
        <v>2467.5700000000002</v>
      </c>
      <c r="D34" s="7">
        <v>2298.9699999999998</v>
      </c>
      <c r="E34" s="7">
        <v>2235.9699999999998</v>
      </c>
      <c r="F34" s="7">
        <v>1925.52</v>
      </c>
    </row>
    <row r="35" spans="1:6" x14ac:dyDescent="0.25">
      <c r="A35" s="7" t="s">
        <v>125</v>
      </c>
      <c r="B35" s="7" t="s">
        <v>222</v>
      </c>
      <c r="C35" s="7">
        <v>1310.72</v>
      </c>
      <c r="D35" s="7">
        <v>1250.24</v>
      </c>
      <c r="E35" s="7">
        <v>1237.67</v>
      </c>
      <c r="F35" s="7">
        <v>1121.51</v>
      </c>
    </row>
    <row r="36" spans="1:6" x14ac:dyDescent="0.25">
      <c r="A36" s="7" t="s">
        <v>125</v>
      </c>
      <c r="B36" s="7" t="s">
        <v>223</v>
      </c>
      <c r="C36" s="7">
        <v>888.22</v>
      </c>
      <c r="D36" s="7">
        <v>859.73</v>
      </c>
      <c r="E36" s="7">
        <v>837.24</v>
      </c>
      <c r="F36" s="7">
        <v>789.04</v>
      </c>
    </row>
    <row r="37" spans="1:6" x14ac:dyDescent="0.25">
      <c r="A37" s="7" t="s">
        <v>125</v>
      </c>
      <c r="B37" s="7" t="s">
        <v>224</v>
      </c>
      <c r="C37" s="7">
        <v>365.81</v>
      </c>
      <c r="D37" s="7">
        <v>357.07</v>
      </c>
      <c r="E37" s="7">
        <v>344.29</v>
      </c>
      <c r="F37" s="7">
        <v>341.69</v>
      </c>
    </row>
    <row r="38" spans="1:6" x14ac:dyDescent="0.25">
      <c r="A38" s="7" t="s">
        <v>125</v>
      </c>
      <c r="B38" s="7" t="s">
        <v>225</v>
      </c>
      <c r="C38" s="7">
        <v>375.38</v>
      </c>
      <c r="D38" s="7">
        <v>364.3</v>
      </c>
      <c r="E38" s="7">
        <v>355.5</v>
      </c>
      <c r="F38" s="7">
        <v>353.53</v>
      </c>
    </row>
    <row r="39" spans="1:6" x14ac:dyDescent="0.25">
      <c r="A39" s="7" t="s">
        <v>125</v>
      </c>
      <c r="B39" s="7" t="s">
        <v>226</v>
      </c>
      <c r="C39" s="7">
        <v>361.01</v>
      </c>
      <c r="D39" s="7">
        <v>356.21</v>
      </c>
      <c r="E39" s="7">
        <v>348.36</v>
      </c>
      <c r="F39" s="7">
        <v>349.63</v>
      </c>
    </row>
    <row r="40" spans="1:6" x14ac:dyDescent="0.25">
      <c r="A40" s="7" t="s">
        <v>125</v>
      </c>
      <c r="B40" s="7" t="s">
        <v>227</v>
      </c>
      <c r="C40" s="7">
        <v>287.11</v>
      </c>
      <c r="D40" s="7">
        <v>295.79000000000002</v>
      </c>
      <c r="E40" s="7">
        <v>298.67</v>
      </c>
      <c r="F40" s="7">
        <v>326.47000000000003</v>
      </c>
    </row>
    <row r="41" spans="1:6" x14ac:dyDescent="0.25">
      <c r="A41" s="7" t="s">
        <v>228</v>
      </c>
      <c r="B41" s="7" t="s">
        <v>125</v>
      </c>
      <c r="C41" s="7">
        <v>95.73</v>
      </c>
      <c r="D41" s="7">
        <v>56.54</v>
      </c>
      <c r="E41" s="7">
        <v>47.27</v>
      </c>
      <c r="F41" s="7">
        <v>72.81</v>
      </c>
    </row>
    <row r="42" spans="1:6" x14ac:dyDescent="0.25">
      <c r="A42" s="7" t="s">
        <v>228</v>
      </c>
      <c r="B42" s="7" t="s">
        <v>219</v>
      </c>
      <c r="C42" s="7">
        <v>4.6900000000000004</v>
      </c>
      <c r="D42" s="7">
        <v>1.54</v>
      </c>
      <c r="E42" s="7">
        <v>1.88</v>
      </c>
      <c r="F42" s="7">
        <v>1.53</v>
      </c>
    </row>
    <row r="43" spans="1:6" x14ac:dyDescent="0.25">
      <c r="A43" s="7" t="s">
        <v>228</v>
      </c>
      <c r="B43" s="7" t="s">
        <v>220</v>
      </c>
      <c r="C43" s="7">
        <v>42.46</v>
      </c>
      <c r="D43" s="7">
        <v>18.670000000000002</v>
      </c>
      <c r="E43" s="7">
        <v>11.95</v>
      </c>
      <c r="F43" s="7">
        <v>23.2</v>
      </c>
    </row>
    <row r="44" spans="1:6" x14ac:dyDescent="0.25">
      <c r="A44" s="7" t="s">
        <v>228</v>
      </c>
      <c r="B44" s="7" t="s">
        <v>221</v>
      </c>
      <c r="C44" s="7">
        <v>15.23</v>
      </c>
      <c r="D44" s="7">
        <v>8.89</v>
      </c>
      <c r="E44" s="7">
        <v>8.7899999999999991</v>
      </c>
      <c r="F44" s="7">
        <v>11.69</v>
      </c>
    </row>
    <row r="45" spans="1:6" x14ac:dyDescent="0.25">
      <c r="A45" s="7" t="s">
        <v>228</v>
      </c>
      <c r="B45" s="7" t="s">
        <v>222</v>
      </c>
      <c r="C45" s="7">
        <v>10.81</v>
      </c>
      <c r="D45" s="7">
        <v>7.76</v>
      </c>
      <c r="E45" s="7">
        <v>6.03</v>
      </c>
      <c r="F45" s="7">
        <v>9.64</v>
      </c>
    </row>
    <row r="46" spans="1:6" x14ac:dyDescent="0.25">
      <c r="A46" s="7" t="s">
        <v>228</v>
      </c>
      <c r="B46" s="7" t="s">
        <v>223</v>
      </c>
      <c r="C46" s="7">
        <v>9.56</v>
      </c>
      <c r="D46" s="7">
        <v>8.75</v>
      </c>
      <c r="E46" s="7">
        <v>7.17</v>
      </c>
      <c r="F46" s="7">
        <v>9.67</v>
      </c>
    </row>
    <row r="47" spans="1:6" x14ac:dyDescent="0.25">
      <c r="A47" s="7" t="s">
        <v>228</v>
      </c>
      <c r="B47" s="7" t="s">
        <v>224</v>
      </c>
      <c r="C47" s="7">
        <v>3.64</v>
      </c>
      <c r="D47" s="7">
        <v>3.13</v>
      </c>
      <c r="E47" s="7">
        <v>3.05</v>
      </c>
      <c r="F47" s="7">
        <v>4.72</v>
      </c>
    </row>
    <row r="48" spans="1:6" x14ac:dyDescent="0.25">
      <c r="A48" s="7" t="s">
        <v>228</v>
      </c>
      <c r="B48" s="7" t="s">
        <v>225</v>
      </c>
      <c r="C48" s="7">
        <v>3.63</v>
      </c>
      <c r="D48" s="7">
        <v>2.84</v>
      </c>
      <c r="E48" s="7">
        <v>2.93</v>
      </c>
      <c r="F48" s="7">
        <v>4.5999999999999996</v>
      </c>
    </row>
    <row r="49" spans="1:6" x14ac:dyDescent="0.25">
      <c r="A49" s="7" t="s">
        <v>228</v>
      </c>
      <c r="B49" s="7" t="s">
        <v>226</v>
      </c>
      <c r="C49" s="7">
        <v>3.29</v>
      </c>
      <c r="D49" s="7">
        <v>2.79</v>
      </c>
      <c r="E49" s="7">
        <v>2.94</v>
      </c>
      <c r="F49" s="7">
        <v>4.3</v>
      </c>
    </row>
    <row r="50" spans="1:6" x14ac:dyDescent="0.25">
      <c r="A50" s="7" t="s">
        <v>228</v>
      </c>
      <c r="B50" s="7" t="s">
        <v>227</v>
      </c>
      <c r="C50" s="7">
        <v>2.4300000000000002</v>
      </c>
      <c r="D50" s="7">
        <v>2.17</v>
      </c>
      <c r="E50" s="7">
        <v>2.5299999999999998</v>
      </c>
      <c r="F50" s="7">
        <v>3.45</v>
      </c>
    </row>
    <row r="51" spans="1:6" x14ac:dyDescent="0.25">
      <c r="A51" s="7" t="s">
        <v>229</v>
      </c>
      <c r="B51" s="7" t="s">
        <v>125</v>
      </c>
      <c r="C51" s="7">
        <v>808.85</v>
      </c>
      <c r="D51" s="7">
        <v>580.26</v>
      </c>
      <c r="E51" s="7">
        <v>480.41</v>
      </c>
      <c r="F51" s="7">
        <v>515.97</v>
      </c>
    </row>
    <row r="52" spans="1:6" x14ac:dyDescent="0.25">
      <c r="A52" s="7" t="s">
        <v>229</v>
      </c>
      <c r="B52" s="7" t="s">
        <v>219</v>
      </c>
      <c r="C52" s="7">
        <v>29.72</v>
      </c>
      <c r="D52" s="7">
        <v>14.87</v>
      </c>
      <c r="E52" s="7">
        <v>15.52</v>
      </c>
      <c r="F52" s="7">
        <v>10.130000000000001</v>
      </c>
    </row>
    <row r="53" spans="1:6" x14ac:dyDescent="0.25">
      <c r="A53" s="7" t="s">
        <v>229</v>
      </c>
      <c r="B53" s="7" t="s">
        <v>220</v>
      </c>
      <c r="C53" s="7">
        <v>332.68</v>
      </c>
      <c r="D53" s="7">
        <v>202.58</v>
      </c>
      <c r="E53" s="7">
        <v>139.30000000000001</v>
      </c>
      <c r="F53" s="7">
        <v>154.21</v>
      </c>
    </row>
    <row r="54" spans="1:6" x14ac:dyDescent="0.25">
      <c r="A54" s="7" t="s">
        <v>229</v>
      </c>
      <c r="B54" s="7" t="s">
        <v>221</v>
      </c>
      <c r="C54" s="7">
        <v>138.30000000000001</v>
      </c>
      <c r="D54" s="7">
        <v>98.93</v>
      </c>
      <c r="E54" s="7">
        <v>87.35</v>
      </c>
      <c r="F54" s="7">
        <v>87.33</v>
      </c>
    </row>
    <row r="55" spans="1:6" x14ac:dyDescent="0.25">
      <c r="A55" s="7" t="s">
        <v>229</v>
      </c>
      <c r="B55" s="7" t="s">
        <v>222</v>
      </c>
      <c r="C55" s="7">
        <v>101.16</v>
      </c>
      <c r="D55" s="7">
        <v>82.19</v>
      </c>
      <c r="E55" s="7">
        <v>66.709999999999994</v>
      </c>
      <c r="F55" s="7">
        <v>69.53</v>
      </c>
    </row>
    <row r="56" spans="1:6" x14ac:dyDescent="0.25">
      <c r="A56" s="7" t="s">
        <v>229</v>
      </c>
      <c r="B56" s="7" t="s">
        <v>223</v>
      </c>
      <c r="C56" s="7">
        <v>81.5</v>
      </c>
      <c r="D56" s="7">
        <v>70.42</v>
      </c>
      <c r="E56" s="7">
        <v>62.34</v>
      </c>
      <c r="F56" s="7">
        <v>66.16</v>
      </c>
    </row>
    <row r="57" spans="1:6" x14ac:dyDescent="0.25">
      <c r="A57" s="7" t="s">
        <v>229</v>
      </c>
      <c r="B57" s="7" t="s">
        <v>224</v>
      </c>
      <c r="C57" s="7">
        <v>33.24</v>
      </c>
      <c r="D57" s="7">
        <v>28.89</v>
      </c>
      <c r="E57" s="7">
        <v>26.83</v>
      </c>
      <c r="F57" s="7">
        <v>31.68</v>
      </c>
    </row>
    <row r="58" spans="1:6" x14ac:dyDescent="0.25">
      <c r="A58" s="7" t="s">
        <v>229</v>
      </c>
      <c r="B58" s="7" t="s">
        <v>225</v>
      </c>
      <c r="C58" s="7">
        <v>32.99</v>
      </c>
      <c r="D58" s="7">
        <v>28.16</v>
      </c>
      <c r="E58" s="7">
        <v>27.73</v>
      </c>
      <c r="F58" s="7">
        <v>32.86</v>
      </c>
    </row>
    <row r="59" spans="1:6" x14ac:dyDescent="0.25">
      <c r="A59" s="7" t="s">
        <v>229</v>
      </c>
      <c r="B59" s="7" t="s">
        <v>226</v>
      </c>
      <c r="C59" s="7">
        <v>32.14</v>
      </c>
      <c r="D59" s="7">
        <v>28.81</v>
      </c>
      <c r="E59" s="7">
        <v>27.96</v>
      </c>
      <c r="F59" s="7">
        <v>32.950000000000003</v>
      </c>
    </row>
    <row r="60" spans="1:6" x14ac:dyDescent="0.25">
      <c r="A60" s="7" t="s">
        <v>229</v>
      </c>
      <c r="B60" s="7" t="s">
        <v>227</v>
      </c>
      <c r="C60" s="7">
        <v>27.12</v>
      </c>
      <c r="D60" s="7">
        <v>25.41</v>
      </c>
      <c r="E60" s="7">
        <v>26.68</v>
      </c>
      <c r="F60" s="7">
        <v>31.12</v>
      </c>
    </row>
    <row r="61" spans="1:6" x14ac:dyDescent="0.25">
      <c r="A61" s="7" t="s">
        <v>230</v>
      </c>
      <c r="B61" s="7" t="s">
        <v>125</v>
      </c>
      <c r="C61" s="7" t="e">
        <v>#VALUE!</v>
      </c>
      <c r="D61" s="7" t="e">
        <v>#VALUE!</v>
      </c>
      <c r="E61" s="7">
        <v>574.98</v>
      </c>
      <c r="F61" s="7">
        <v>494.47</v>
      </c>
    </row>
    <row r="62" spans="1:6" x14ac:dyDescent="0.25">
      <c r="A62" s="7" t="s">
        <v>230</v>
      </c>
      <c r="B62" s="7" t="s">
        <v>219</v>
      </c>
      <c r="C62" s="7" t="e">
        <v>#VALUE!</v>
      </c>
      <c r="D62" s="7" t="e">
        <v>#VALUE!</v>
      </c>
      <c r="E62" s="7">
        <v>17.68</v>
      </c>
      <c r="F62" s="7">
        <v>9.14</v>
      </c>
    </row>
    <row r="63" spans="1:6" x14ac:dyDescent="0.25">
      <c r="A63" s="7" t="s">
        <v>230</v>
      </c>
      <c r="B63" s="7" t="s">
        <v>220</v>
      </c>
      <c r="C63" s="7" t="e">
        <v>#VALUE!</v>
      </c>
      <c r="D63" s="7" t="e">
        <v>#VALUE!</v>
      </c>
      <c r="E63" s="7">
        <v>196.59</v>
      </c>
      <c r="F63" s="7">
        <v>152.74</v>
      </c>
    </row>
    <row r="64" spans="1:6" x14ac:dyDescent="0.25">
      <c r="A64" s="7" t="s">
        <v>230</v>
      </c>
      <c r="B64" s="7" t="s">
        <v>221</v>
      </c>
      <c r="C64" s="7" t="e">
        <v>#VALUE!</v>
      </c>
      <c r="D64" s="7" t="e">
        <v>#VALUE!</v>
      </c>
      <c r="E64" s="7">
        <v>107.77</v>
      </c>
      <c r="F64" s="7">
        <v>92.04</v>
      </c>
    </row>
    <row r="65" spans="1:6" x14ac:dyDescent="0.25">
      <c r="A65" s="7" t="s">
        <v>230</v>
      </c>
      <c r="B65" s="7" t="s">
        <v>222</v>
      </c>
      <c r="C65" s="7" t="e">
        <v>#VALUE!</v>
      </c>
      <c r="D65" s="7" t="e">
        <v>#VALUE!</v>
      </c>
      <c r="E65" s="7">
        <v>80.47</v>
      </c>
      <c r="F65" s="7">
        <v>68.849999999999994</v>
      </c>
    </row>
    <row r="66" spans="1:6" x14ac:dyDescent="0.25">
      <c r="A66" s="7" t="s">
        <v>230</v>
      </c>
      <c r="B66" s="7" t="s">
        <v>223</v>
      </c>
      <c r="C66" s="7" t="e">
        <v>#VALUE!</v>
      </c>
      <c r="D66" s="7" t="e">
        <v>#VALUE!</v>
      </c>
      <c r="E66" s="7">
        <v>61.17</v>
      </c>
      <c r="F66" s="7">
        <v>57.76</v>
      </c>
    </row>
    <row r="67" spans="1:6" x14ac:dyDescent="0.25">
      <c r="A67" s="7" t="s">
        <v>230</v>
      </c>
      <c r="B67" s="7" t="s">
        <v>224</v>
      </c>
      <c r="C67" s="7" t="e">
        <v>#VALUE!</v>
      </c>
      <c r="D67" s="7" t="e">
        <v>#VALUE!</v>
      </c>
      <c r="E67" s="7">
        <v>26.98</v>
      </c>
      <c r="F67" s="7">
        <v>26.3</v>
      </c>
    </row>
    <row r="68" spans="1:6" x14ac:dyDescent="0.25">
      <c r="A68" s="7" t="s">
        <v>230</v>
      </c>
      <c r="B68" s="7" t="s">
        <v>225</v>
      </c>
      <c r="C68" s="7" t="e">
        <v>#VALUE!</v>
      </c>
      <c r="D68" s="7" t="e">
        <v>#VALUE!</v>
      </c>
      <c r="E68" s="7">
        <v>28.6</v>
      </c>
      <c r="F68" s="7">
        <v>28.12</v>
      </c>
    </row>
    <row r="69" spans="1:6" x14ac:dyDescent="0.25">
      <c r="A69" s="7" t="s">
        <v>230</v>
      </c>
      <c r="B69" s="7" t="s">
        <v>226</v>
      </c>
      <c r="C69" s="7" t="e">
        <v>#VALUE!</v>
      </c>
      <c r="D69" s="7" t="e">
        <v>#VALUE!</v>
      </c>
      <c r="E69" s="7">
        <v>28.14</v>
      </c>
      <c r="F69" s="7">
        <v>29.51</v>
      </c>
    </row>
    <row r="70" spans="1:6" x14ac:dyDescent="0.25">
      <c r="A70" s="7" t="s">
        <v>230</v>
      </c>
      <c r="B70" s="7" t="s">
        <v>227</v>
      </c>
      <c r="C70" s="7" t="e">
        <v>#VALUE!</v>
      </c>
      <c r="D70" s="7" t="e">
        <v>#VALUE!</v>
      </c>
      <c r="E70" s="7">
        <v>27.59</v>
      </c>
      <c r="F70" s="7">
        <v>30.02</v>
      </c>
    </row>
    <row r="71" spans="1:6" x14ac:dyDescent="0.25">
      <c r="A71" s="7" t="s">
        <v>231</v>
      </c>
      <c r="B71" s="7" t="s">
        <v>125</v>
      </c>
      <c r="C71" s="7">
        <v>2004.87</v>
      </c>
      <c r="D71" s="7">
        <v>1633.26</v>
      </c>
      <c r="E71" s="7" t="e">
        <v>#VALUE!</v>
      </c>
      <c r="F71" s="7" t="e">
        <v>#VALUE!</v>
      </c>
    </row>
    <row r="72" spans="1:6" x14ac:dyDescent="0.25">
      <c r="A72" s="7" t="s">
        <v>231</v>
      </c>
      <c r="B72" s="7" t="s">
        <v>219</v>
      </c>
      <c r="C72" s="7">
        <v>57.22</v>
      </c>
      <c r="D72" s="7">
        <v>35.520000000000003</v>
      </c>
      <c r="E72" s="7" t="e">
        <v>#VALUE!</v>
      </c>
      <c r="F72" s="7" t="e">
        <v>#VALUE!</v>
      </c>
    </row>
    <row r="73" spans="1:6" x14ac:dyDescent="0.25">
      <c r="A73" s="7" t="s">
        <v>231</v>
      </c>
      <c r="B73" s="7" t="s">
        <v>220</v>
      </c>
      <c r="C73" s="7">
        <v>842.53</v>
      </c>
      <c r="D73" s="7">
        <v>641.35</v>
      </c>
      <c r="E73" s="7" t="e">
        <v>#VALUE!</v>
      </c>
      <c r="F73" s="7" t="e">
        <v>#VALUE!</v>
      </c>
    </row>
    <row r="74" spans="1:6" x14ac:dyDescent="0.25">
      <c r="A74" s="7" t="s">
        <v>231</v>
      </c>
      <c r="B74" s="7" t="s">
        <v>221</v>
      </c>
      <c r="C74" s="7">
        <v>356.72</v>
      </c>
      <c r="D74" s="7">
        <v>300.79000000000002</v>
      </c>
      <c r="E74" s="7" t="e">
        <v>#VALUE!</v>
      </c>
      <c r="F74" s="7" t="e">
        <v>#VALUE!</v>
      </c>
    </row>
    <row r="75" spans="1:6" x14ac:dyDescent="0.25">
      <c r="A75" s="7" t="s">
        <v>231</v>
      </c>
      <c r="B75" s="7" t="s">
        <v>222</v>
      </c>
      <c r="C75" s="7">
        <v>235.36</v>
      </c>
      <c r="D75" s="7">
        <v>206.99</v>
      </c>
      <c r="E75" s="7" t="e">
        <v>#VALUE!</v>
      </c>
      <c r="F75" s="7" t="e">
        <v>#VALUE!</v>
      </c>
    </row>
    <row r="76" spans="1:6" x14ac:dyDescent="0.25">
      <c r="A76" s="7" t="s">
        <v>231</v>
      </c>
      <c r="B76" s="7" t="s">
        <v>223</v>
      </c>
      <c r="C76" s="7">
        <v>183.7</v>
      </c>
      <c r="D76" s="7">
        <v>159.51</v>
      </c>
      <c r="E76" s="7" t="e">
        <v>#VALUE!</v>
      </c>
      <c r="F76" s="7" t="e">
        <v>#VALUE!</v>
      </c>
    </row>
    <row r="77" spans="1:6" x14ac:dyDescent="0.25">
      <c r="A77" s="7" t="s">
        <v>231</v>
      </c>
      <c r="B77" s="7" t="s">
        <v>224</v>
      </c>
      <c r="C77" s="7">
        <v>80.09</v>
      </c>
      <c r="D77" s="7">
        <v>69.45</v>
      </c>
      <c r="E77" s="7" t="e">
        <v>#VALUE!</v>
      </c>
      <c r="F77" s="7" t="e">
        <v>#VALUE!</v>
      </c>
    </row>
    <row r="78" spans="1:6" x14ac:dyDescent="0.25">
      <c r="A78" s="7" t="s">
        <v>231</v>
      </c>
      <c r="B78" s="7" t="s">
        <v>225</v>
      </c>
      <c r="C78" s="7">
        <v>85.93</v>
      </c>
      <c r="D78" s="7">
        <v>74.77</v>
      </c>
      <c r="E78" s="7" t="e">
        <v>#VALUE!</v>
      </c>
      <c r="F78" s="7" t="e">
        <v>#VALUE!</v>
      </c>
    </row>
    <row r="79" spans="1:6" x14ac:dyDescent="0.25">
      <c r="A79" s="7" t="s">
        <v>231</v>
      </c>
      <c r="B79" s="7" t="s">
        <v>226</v>
      </c>
      <c r="C79" s="7">
        <v>89.21</v>
      </c>
      <c r="D79" s="7">
        <v>76.599999999999994</v>
      </c>
      <c r="E79" s="7" t="e">
        <v>#VALUE!</v>
      </c>
      <c r="F79" s="7" t="e">
        <v>#VALUE!</v>
      </c>
    </row>
    <row r="80" spans="1:6" x14ac:dyDescent="0.25">
      <c r="A80" s="7" t="s">
        <v>231</v>
      </c>
      <c r="B80" s="7" t="s">
        <v>227</v>
      </c>
      <c r="C80" s="7">
        <v>74.099999999999994</v>
      </c>
      <c r="D80" s="7">
        <v>68.28</v>
      </c>
      <c r="E80" s="7" t="e">
        <v>#VALUE!</v>
      </c>
      <c r="F80" s="7" t="e">
        <v>#VALUE!</v>
      </c>
    </row>
    <row r="81" spans="1:6" x14ac:dyDescent="0.25">
      <c r="A81" s="7" t="s">
        <v>232</v>
      </c>
      <c r="B81" s="7" t="s">
        <v>125</v>
      </c>
      <c r="C81" s="7" t="e">
        <v>#VALUE!</v>
      </c>
      <c r="D81" s="7" t="e">
        <v>#VALUE!</v>
      </c>
      <c r="E81" s="7">
        <v>868.82</v>
      </c>
      <c r="F81" s="7">
        <v>730.39</v>
      </c>
    </row>
    <row r="82" spans="1:6" x14ac:dyDescent="0.25">
      <c r="A82" s="7" t="s">
        <v>232</v>
      </c>
      <c r="B82" s="7" t="s">
        <v>219</v>
      </c>
      <c r="C82" s="7" t="e">
        <v>#VALUE!</v>
      </c>
      <c r="D82" s="7" t="e">
        <v>#VALUE!</v>
      </c>
      <c r="E82" s="7">
        <v>23.52</v>
      </c>
      <c r="F82" s="7">
        <v>12.94</v>
      </c>
    </row>
    <row r="83" spans="1:6" x14ac:dyDescent="0.25">
      <c r="A83" s="7" t="s">
        <v>232</v>
      </c>
      <c r="B83" s="7" t="s">
        <v>220</v>
      </c>
      <c r="C83" s="7" t="e">
        <v>#VALUE!</v>
      </c>
      <c r="D83" s="7" t="e">
        <v>#VALUE!</v>
      </c>
      <c r="E83" s="7">
        <v>312.8</v>
      </c>
      <c r="F83" s="7">
        <v>253.4</v>
      </c>
    </row>
    <row r="84" spans="1:6" x14ac:dyDescent="0.25">
      <c r="A84" s="7" t="s">
        <v>232</v>
      </c>
      <c r="B84" s="7" t="s">
        <v>221</v>
      </c>
      <c r="C84" s="7" t="e">
        <v>#VALUE!</v>
      </c>
      <c r="D84" s="7" t="e">
        <v>#VALUE!</v>
      </c>
      <c r="E84" s="7">
        <v>172.96</v>
      </c>
      <c r="F84" s="7">
        <v>146.1</v>
      </c>
    </row>
    <row r="85" spans="1:6" x14ac:dyDescent="0.25">
      <c r="A85" s="7" t="s">
        <v>232</v>
      </c>
      <c r="B85" s="7" t="s">
        <v>222</v>
      </c>
      <c r="C85" s="7" t="e">
        <v>#VALUE!</v>
      </c>
      <c r="D85" s="7" t="e">
        <v>#VALUE!</v>
      </c>
      <c r="E85" s="7">
        <v>111.09</v>
      </c>
      <c r="F85" s="7">
        <v>97.76</v>
      </c>
    </row>
    <row r="86" spans="1:6" x14ac:dyDescent="0.25">
      <c r="A86" s="7" t="s">
        <v>232</v>
      </c>
      <c r="B86" s="7" t="s">
        <v>223</v>
      </c>
      <c r="C86" s="7" t="e">
        <v>#VALUE!</v>
      </c>
      <c r="D86" s="7" t="e">
        <v>#VALUE!</v>
      </c>
      <c r="E86" s="7">
        <v>89.41</v>
      </c>
      <c r="F86" s="7">
        <v>75.400000000000006</v>
      </c>
    </row>
    <row r="87" spans="1:6" x14ac:dyDescent="0.25">
      <c r="A87" s="7" t="s">
        <v>232</v>
      </c>
      <c r="B87" s="7" t="s">
        <v>224</v>
      </c>
      <c r="C87" s="7" t="e">
        <v>#VALUE!</v>
      </c>
      <c r="D87" s="7" t="e">
        <v>#VALUE!</v>
      </c>
      <c r="E87" s="7">
        <v>37.94</v>
      </c>
      <c r="F87" s="7">
        <v>34</v>
      </c>
    </row>
    <row r="88" spans="1:6" x14ac:dyDescent="0.25">
      <c r="A88" s="7" t="s">
        <v>232</v>
      </c>
      <c r="B88" s="7" t="s">
        <v>225</v>
      </c>
      <c r="C88" s="7" t="e">
        <v>#VALUE!</v>
      </c>
      <c r="D88" s="7" t="e">
        <v>#VALUE!</v>
      </c>
      <c r="E88" s="7">
        <v>40.56</v>
      </c>
      <c r="F88" s="7">
        <v>36.07</v>
      </c>
    </row>
    <row r="89" spans="1:6" x14ac:dyDescent="0.25">
      <c r="A89" s="7" t="s">
        <v>232</v>
      </c>
      <c r="B89" s="7" t="s">
        <v>226</v>
      </c>
      <c r="C89" s="7" t="e">
        <v>#VALUE!</v>
      </c>
      <c r="D89" s="7" t="e">
        <v>#VALUE!</v>
      </c>
      <c r="E89" s="7">
        <v>42.11</v>
      </c>
      <c r="F89" s="7">
        <v>36.68</v>
      </c>
    </row>
    <row r="90" spans="1:6" x14ac:dyDescent="0.25">
      <c r="A90" s="7" t="s">
        <v>232</v>
      </c>
      <c r="B90" s="7" t="s">
        <v>227</v>
      </c>
      <c r="C90" s="7" t="e">
        <v>#VALUE!</v>
      </c>
      <c r="D90" s="7" t="e">
        <v>#VALUE!</v>
      </c>
      <c r="E90" s="7">
        <v>38.44</v>
      </c>
      <c r="F90" s="7">
        <v>38.04</v>
      </c>
    </row>
    <row r="91" spans="1:6" x14ac:dyDescent="0.25">
      <c r="A91" s="7" t="s">
        <v>233</v>
      </c>
      <c r="B91" s="7" t="s">
        <v>125</v>
      </c>
      <c r="C91" s="7">
        <v>2737.75</v>
      </c>
      <c r="D91" s="7">
        <v>2439.75</v>
      </c>
      <c r="E91" s="7">
        <v>2354.38</v>
      </c>
      <c r="F91" s="7">
        <v>2033.47</v>
      </c>
    </row>
    <row r="92" spans="1:6" x14ac:dyDescent="0.25">
      <c r="A92" s="7" t="s">
        <v>233</v>
      </c>
      <c r="B92" s="7" t="s">
        <v>219</v>
      </c>
      <c r="C92" s="7">
        <v>54.96</v>
      </c>
      <c r="D92" s="7">
        <v>39.39</v>
      </c>
      <c r="E92" s="7">
        <v>53.55</v>
      </c>
      <c r="F92" s="7">
        <v>31.28</v>
      </c>
    </row>
    <row r="93" spans="1:6" x14ac:dyDescent="0.25">
      <c r="A93" s="7" t="s">
        <v>233</v>
      </c>
      <c r="B93" s="7" t="s">
        <v>220</v>
      </c>
      <c r="C93" s="7">
        <v>1105.1099999999999</v>
      </c>
      <c r="D93" s="7">
        <v>895.29</v>
      </c>
      <c r="E93" s="7">
        <v>853.93</v>
      </c>
      <c r="F93" s="7">
        <v>753.34</v>
      </c>
    </row>
    <row r="94" spans="1:6" x14ac:dyDescent="0.25">
      <c r="A94" s="7" t="s">
        <v>233</v>
      </c>
      <c r="B94" s="7" t="s">
        <v>221</v>
      </c>
      <c r="C94" s="7">
        <v>530</v>
      </c>
      <c r="D94" s="7">
        <v>495.39</v>
      </c>
      <c r="E94" s="7">
        <v>482.55</v>
      </c>
      <c r="F94" s="7">
        <v>408.48</v>
      </c>
    </row>
    <row r="95" spans="1:6" x14ac:dyDescent="0.25">
      <c r="A95" s="7" t="s">
        <v>233</v>
      </c>
      <c r="B95" s="7" t="s">
        <v>222</v>
      </c>
      <c r="C95" s="7">
        <v>340.67</v>
      </c>
      <c r="D95" s="7">
        <v>316.04000000000002</v>
      </c>
      <c r="E95" s="7">
        <v>315.57</v>
      </c>
      <c r="F95" s="7">
        <v>264.52</v>
      </c>
    </row>
    <row r="96" spans="1:6" x14ac:dyDescent="0.25">
      <c r="A96" s="7" t="s">
        <v>233</v>
      </c>
      <c r="B96" s="7" t="s">
        <v>223</v>
      </c>
      <c r="C96" s="7">
        <v>258.41000000000003</v>
      </c>
      <c r="D96" s="7">
        <v>245.87</v>
      </c>
      <c r="E96" s="7">
        <v>230.47</v>
      </c>
      <c r="F96" s="7">
        <v>197.93</v>
      </c>
    </row>
    <row r="97" spans="1:6" x14ac:dyDescent="0.25">
      <c r="A97" s="7" t="s">
        <v>233</v>
      </c>
      <c r="B97" s="7" t="s">
        <v>224</v>
      </c>
      <c r="C97" s="7">
        <v>110.98</v>
      </c>
      <c r="D97" s="7">
        <v>109.08</v>
      </c>
      <c r="E97" s="7">
        <v>99.26</v>
      </c>
      <c r="F97" s="7">
        <v>88.16</v>
      </c>
    </row>
    <row r="98" spans="1:6" x14ac:dyDescent="0.25">
      <c r="A98" s="7" t="s">
        <v>233</v>
      </c>
      <c r="B98" s="7" t="s">
        <v>225</v>
      </c>
      <c r="C98" s="7">
        <v>119.24</v>
      </c>
      <c r="D98" s="7">
        <v>116.15</v>
      </c>
      <c r="E98" s="7">
        <v>107.28</v>
      </c>
      <c r="F98" s="7">
        <v>95.69</v>
      </c>
    </row>
    <row r="99" spans="1:6" x14ac:dyDescent="0.25">
      <c r="A99" s="7" t="s">
        <v>233</v>
      </c>
      <c r="B99" s="7" t="s">
        <v>226</v>
      </c>
      <c r="C99" s="7">
        <v>121.51</v>
      </c>
      <c r="D99" s="7">
        <v>121.36</v>
      </c>
      <c r="E99" s="7">
        <v>113.25</v>
      </c>
      <c r="F99" s="7">
        <v>98.88</v>
      </c>
    </row>
    <row r="100" spans="1:6" x14ac:dyDescent="0.25">
      <c r="A100" s="7" t="s">
        <v>233</v>
      </c>
      <c r="B100" s="7" t="s">
        <v>227</v>
      </c>
      <c r="C100" s="7">
        <v>96.87</v>
      </c>
      <c r="D100" s="7">
        <v>101.19</v>
      </c>
      <c r="E100" s="7">
        <v>98.5</v>
      </c>
      <c r="F100" s="7">
        <v>95.2</v>
      </c>
    </row>
    <row r="101" spans="1:6" x14ac:dyDescent="0.25">
      <c r="A101" s="7" t="s">
        <v>234</v>
      </c>
      <c r="B101" s="7" t="s">
        <v>125</v>
      </c>
      <c r="C101" s="7">
        <v>2830.16</v>
      </c>
      <c r="D101" s="7">
        <v>2631.16</v>
      </c>
      <c r="E101" s="7">
        <v>2569.44</v>
      </c>
      <c r="F101" s="7">
        <v>2209.8200000000002</v>
      </c>
    </row>
    <row r="102" spans="1:6" x14ac:dyDescent="0.25">
      <c r="A102" s="7" t="s">
        <v>234</v>
      </c>
      <c r="B102" s="7" t="s">
        <v>219</v>
      </c>
      <c r="C102" s="7">
        <v>51.26</v>
      </c>
      <c r="D102" s="7">
        <v>38.520000000000003</v>
      </c>
      <c r="E102" s="7">
        <v>50.25</v>
      </c>
      <c r="F102" s="7">
        <v>28.06</v>
      </c>
    </row>
    <row r="103" spans="1:6" x14ac:dyDescent="0.25">
      <c r="A103" s="7" t="s">
        <v>234</v>
      </c>
      <c r="B103" s="7" t="s">
        <v>220</v>
      </c>
      <c r="C103" s="7">
        <v>1365.55</v>
      </c>
      <c r="D103" s="7">
        <v>1160.1300000000001</v>
      </c>
      <c r="E103" s="7">
        <v>1063.57</v>
      </c>
      <c r="F103" s="7">
        <v>840.99</v>
      </c>
    </row>
    <row r="104" spans="1:6" x14ac:dyDescent="0.25">
      <c r="A104" s="7" t="s">
        <v>234</v>
      </c>
      <c r="B104" s="7" t="s">
        <v>221</v>
      </c>
      <c r="C104" s="7">
        <v>585.97</v>
      </c>
      <c r="D104" s="7">
        <v>570.72</v>
      </c>
      <c r="E104" s="7">
        <v>560.33000000000004</v>
      </c>
      <c r="F104" s="7">
        <v>471.75</v>
      </c>
    </row>
    <row r="105" spans="1:6" x14ac:dyDescent="0.25">
      <c r="A105" s="7" t="s">
        <v>234</v>
      </c>
      <c r="B105" s="7" t="s">
        <v>222</v>
      </c>
      <c r="C105" s="7">
        <v>300.32</v>
      </c>
      <c r="D105" s="7">
        <v>304.24</v>
      </c>
      <c r="E105" s="7">
        <v>318.69</v>
      </c>
      <c r="F105" s="7">
        <v>288.39</v>
      </c>
    </row>
    <row r="106" spans="1:6" x14ac:dyDescent="0.25">
      <c r="A106" s="7" t="s">
        <v>234</v>
      </c>
      <c r="B106" s="7" t="s">
        <v>223</v>
      </c>
      <c r="C106" s="7">
        <v>202.23</v>
      </c>
      <c r="D106" s="7">
        <v>212.5</v>
      </c>
      <c r="E106" s="7">
        <v>219</v>
      </c>
      <c r="F106" s="7">
        <v>206.55</v>
      </c>
    </row>
    <row r="107" spans="1:6" x14ac:dyDescent="0.25">
      <c r="A107" s="7" t="s">
        <v>234</v>
      </c>
      <c r="B107" s="7" t="s">
        <v>224</v>
      </c>
      <c r="C107" s="7">
        <v>85.09</v>
      </c>
      <c r="D107" s="7">
        <v>89.11</v>
      </c>
      <c r="E107" s="7">
        <v>89.92</v>
      </c>
      <c r="F107" s="7">
        <v>89</v>
      </c>
    </row>
    <row r="108" spans="1:6" x14ac:dyDescent="0.25">
      <c r="A108" s="7" t="s">
        <v>234</v>
      </c>
      <c r="B108" s="7" t="s">
        <v>225</v>
      </c>
      <c r="C108" s="7">
        <v>89.16</v>
      </c>
      <c r="D108" s="7">
        <v>92.66</v>
      </c>
      <c r="E108" s="7">
        <v>95.92</v>
      </c>
      <c r="F108" s="7">
        <v>95.63</v>
      </c>
    </row>
    <row r="109" spans="1:6" x14ac:dyDescent="0.25">
      <c r="A109" s="7" t="s">
        <v>234</v>
      </c>
      <c r="B109" s="7" t="s">
        <v>226</v>
      </c>
      <c r="C109" s="7">
        <v>84.32</v>
      </c>
      <c r="D109" s="7">
        <v>90.1</v>
      </c>
      <c r="E109" s="7">
        <v>94.36</v>
      </c>
      <c r="F109" s="7">
        <v>99.79</v>
      </c>
    </row>
    <row r="110" spans="1:6" x14ac:dyDescent="0.25">
      <c r="A110" s="7" t="s">
        <v>234</v>
      </c>
      <c r="B110" s="7" t="s">
        <v>227</v>
      </c>
      <c r="C110" s="7">
        <v>66.27</v>
      </c>
      <c r="D110" s="7">
        <v>73.19</v>
      </c>
      <c r="E110" s="7">
        <v>77.41</v>
      </c>
      <c r="F110" s="7">
        <v>89.67</v>
      </c>
    </row>
    <row r="111" spans="1:6" x14ac:dyDescent="0.25">
      <c r="A111" s="7" t="s">
        <v>235</v>
      </c>
      <c r="B111" s="7" t="s">
        <v>125</v>
      </c>
      <c r="C111" s="7">
        <v>3577.99</v>
      </c>
      <c r="D111" s="7">
        <v>3309.68</v>
      </c>
      <c r="E111" s="7">
        <v>3372.27</v>
      </c>
      <c r="F111" s="7">
        <v>3010.38</v>
      </c>
    </row>
    <row r="112" spans="1:6" x14ac:dyDescent="0.25">
      <c r="A112" s="7" t="s">
        <v>235</v>
      </c>
      <c r="B112" s="7" t="s">
        <v>219</v>
      </c>
      <c r="C112" s="7">
        <v>50.41</v>
      </c>
      <c r="D112" s="7">
        <v>35.5</v>
      </c>
      <c r="E112" s="7">
        <v>53.69</v>
      </c>
      <c r="F112" s="7">
        <v>33.43</v>
      </c>
    </row>
    <row r="113" spans="1:6" x14ac:dyDescent="0.25">
      <c r="A113" s="7" t="s">
        <v>235</v>
      </c>
      <c r="B113" s="7" t="s">
        <v>220</v>
      </c>
      <c r="C113" s="7">
        <v>2062.96</v>
      </c>
      <c r="D113" s="7">
        <v>1784.99</v>
      </c>
      <c r="E113" s="7">
        <v>1815.64</v>
      </c>
      <c r="F113" s="7">
        <v>1555.54</v>
      </c>
    </row>
    <row r="114" spans="1:6" x14ac:dyDescent="0.25">
      <c r="A114" s="7" t="s">
        <v>235</v>
      </c>
      <c r="B114" s="7" t="s">
        <v>221</v>
      </c>
      <c r="C114" s="7">
        <v>841.34</v>
      </c>
      <c r="D114" s="7">
        <v>824.25</v>
      </c>
      <c r="E114" s="7">
        <v>816.23</v>
      </c>
      <c r="F114" s="7">
        <v>708.14</v>
      </c>
    </row>
    <row r="115" spans="1:6" x14ac:dyDescent="0.25">
      <c r="A115" s="7" t="s">
        <v>235</v>
      </c>
      <c r="B115" s="7" t="s">
        <v>222</v>
      </c>
      <c r="C115" s="7">
        <v>322.39999999999998</v>
      </c>
      <c r="D115" s="7">
        <v>333.03</v>
      </c>
      <c r="E115" s="7">
        <v>339.11</v>
      </c>
      <c r="F115" s="7">
        <v>322.82</v>
      </c>
    </row>
    <row r="116" spans="1:6" x14ac:dyDescent="0.25">
      <c r="A116" s="7" t="s">
        <v>235</v>
      </c>
      <c r="B116" s="7" t="s">
        <v>223</v>
      </c>
      <c r="C116" s="7">
        <v>152.83000000000001</v>
      </c>
      <c r="D116" s="7">
        <v>162.68</v>
      </c>
      <c r="E116" s="7">
        <v>167.68</v>
      </c>
      <c r="F116" s="7">
        <v>175.58</v>
      </c>
    </row>
    <row r="117" spans="1:6" x14ac:dyDescent="0.25">
      <c r="A117" s="7" t="s">
        <v>235</v>
      </c>
      <c r="B117" s="7" t="s">
        <v>224</v>
      </c>
      <c r="C117" s="7">
        <v>52.78</v>
      </c>
      <c r="D117" s="7">
        <v>57.42</v>
      </c>
      <c r="E117" s="7">
        <v>60.31</v>
      </c>
      <c r="F117" s="7">
        <v>67.84</v>
      </c>
    </row>
    <row r="118" spans="1:6" x14ac:dyDescent="0.25">
      <c r="A118" s="7" t="s">
        <v>235</v>
      </c>
      <c r="B118" s="7" t="s">
        <v>225</v>
      </c>
      <c r="C118" s="7">
        <v>44.43</v>
      </c>
      <c r="D118" s="7">
        <v>49.72</v>
      </c>
      <c r="E118" s="7">
        <v>52.48</v>
      </c>
      <c r="F118" s="7">
        <v>60.55</v>
      </c>
    </row>
    <row r="119" spans="1:6" x14ac:dyDescent="0.25">
      <c r="A119" s="7" t="s">
        <v>235</v>
      </c>
      <c r="B119" s="7" t="s">
        <v>226</v>
      </c>
      <c r="C119" s="7">
        <v>30.54</v>
      </c>
      <c r="D119" s="7">
        <v>36.549999999999997</v>
      </c>
      <c r="E119" s="7">
        <v>39.6</v>
      </c>
      <c r="F119" s="7">
        <v>47.52</v>
      </c>
    </row>
    <row r="120" spans="1:6" x14ac:dyDescent="0.25">
      <c r="A120" s="7" t="s">
        <v>235</v>
      </c>
      <c r="B120" s="7" t="s">
        <v>227</v>
      </c>
      <c r="C120" s="7">
        <v>20.32</v>
      </c>
      <c r="D120" s="7">
        <v>25.55</v>
      </c>
      <c r="E120" s="7">
        <v>27.53</v>
      </c>
      <c r="F120" s="7">
        <v>38.97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9F7D-E4C4-497E-A9F0-F0FD2FD1B41E}">
  <dimension ref="A1:G35"/>
  <sheetViews>
    <sheetView zoomScaleNormal="100" workbookViewId="0">
      <selection activeCell="A13" sqref="A13"/>
    </sheetView>
  </sheetViews>
  <sheetFormatPr defaultColWidth="9.140625" defaultRowHeight="14.25" x14ac:dyDescent="0.25"/>
  <cols>
    <col min="1" max="16384" width="9.140625" style="7"/>
  </cols>
  <sheetData>
    <row r="1" spans="1:7" s="4" customFormat="1" x14ac:dyDescent="0.25">
      <c r="A1" s="4" t="s">
        <v>299</v>
      </c>
    </row>
    <row r="2" spans="1:7" s="4" customFormat="1" x14ac:dyDescent="0.25">
      <c r="A2" s="4" t="s">
        <v>2</v>
      </c>
      <c r="B2" s="4" t="s">
        <v>237</v>
      </c>
    </row>
    <row r="4" spans="1:7" x14ac:dyDescent="0.25">
      <c r="A4" s="34" t="s">
        <v>126</v>
      </c>
    </row>
    <row r="5" spans="1:7" x14ac:dyDescent="0.25">
      <c r="A5" s="35" t="s">
        <v>127</v>
      </c>
      <c r="B5" s="18" t="s">
        <v>128</v>
      </c>
      <c r="C5" s="18" t="s">
        <v>129</v>
      </c>
      <c r="D5" s="18" t="s">
        <v>130</v>
      </c>
      <c r="E5" s="18" t="s">
        <v>131</v>
      </c>
      <c r="F5" s="18" t="s">
        <v>132</v>
      </c>
      <c r="G5" s="18" t="s">
        <v>341</v>
      </c>
    </row>
    <row r="6" spans="1:7" x14ac:dyDescent="0.25">
      <c r="A6" s="7" t="s">
        <v>60</v>
      </c>
      <c r="B6" s="18">
        <v>9</v>
      </c>
      <c r="C6" s="18">
        <v>21</v>
      </c>
      <c r="D6" s="18">
        <v>103686</v>
      </c>
      <c r="E6" s="18">
        <v>7864</v>
      </c>
      <c r="F6" s="23">
        <v>2.6893769610040341E-4</v>
      </c>
      <c r="G6" s="27">
        <v>0.15912755480019175</v>
      </c>
    </row>
    <row r="7" spans="1:7" x14ac:dyDescent="0.25">
      <c r="A7" s="7" t="s">
        <v>133</v>
      </c>
      <c r="B7" s="18">
        <v>1476</v>
      </c>
      <c r="C7" s="18">
        <v>88</v>
      </c>
      <c r="D7" s="18">
        <v>132762</v>
      </c>
      <c r="E7" s="18">
        <v>30671</v>
      </c>
      <c r="F7" s="23">
        <v>9.5696707519289242E-3</v>
      </c>
      <c r="G7" s="27">
        <v>0.15912755480019175</v>
      </c>
    </row>
    <row r="8" spans="1:7" x14ac:dyDescent="0.25">
      <c r="A8" s="7" t="s">
        <v>66</v>
      </c>
      <c r="B8" s="18">
        <v>5079</v>
      </c>
      <c r="C8" s="18">
        <v>284</v>
      </c>
      <c r="D8" s="18">
        <v>297521</v>
      </c>
      <c r="E8" s="18">
        <v>171655</v>
      </c>
      <c r="F8" s="23">
        <v>1.1430678466076696E-2</v>
      </c>
      <c r="G8" s="27">
        <v>0.15912755480019175</v>
      </c>
    </row>
    <row r="9" spans="1:7" x14ac:dyDescent="0.25">
      <c r="A9" s="7" t="s">
        <v>99</v>
      </c>
      <c r="B9" s="18">
        <v>4095</v>
      </c>
      <c r="C9" s="18">
        <v>165</v>
      </c>
      <c r="D9" s="18">
        <v>169005</v>
      </c>
      <c r="E9" s="18">
        <v>13765</v>
      </c>
      <c r="F9" s="23">
        <v>2.3307982710510478E-2</v>
      </c>
      <c r="G9" s="27">
        <v>0.15912755480019175</v>
      </c>
    </row>
    <row r="10" spans="1:7" x14ac:dyDescent="0.25">
      <c r="A10" s="7" t="s">
        <v>77</v>
      </c>
      <c r="B10" s="18">
        <v>29242</v>
      </c>
      <c r="C10" s="18">
        <v>2424</v>
      </c>
      <c r="D10" s="18">
        <v>948687</v>
      </c>
      <c r="E10" s="18">
        <v>147434</v>
      </c>
      <c r="F10" s="23">
        <v>2.8889146362491003E-2</v>
      </c>
      <c r="G10" s="27">
        <v>0.15912755480019175</v>
      </c>
    </row>
    <row r="11" spans="1:7" x14ac:dyDescent="0.25">
      <c r="A11" s="7" t="s">
        <v>55</v>
      </c>
      <c r="B11" s="18">
        <v>9758</v>
      </c>
      <c r="C11" s="18">
        <v>4038</v>
      </c>
      <c r="D11" s="18">
        <v>248985</v>
      </c>
      <c r="E11" s="18">
        <v>212897</v>
      </c>
      <c r="F11" s="23">
        <v>2.9869100765996508E-2</v>
      </c>
      <c r="G11" s="27">
        <v>0.15912755480019175</v>
      </c>
    </row>
    <row r="12" spans="1:7" x14ac:dyDescent="0.25">
      <c r="A12" s="7" t="s">
        <v>83</v>
      </c>
      <c r="B12" s="18">
        <v>6392</v>
      </c>
      <c r="C12" s="18">
        <v>2976</v>
      </c>
      <c r="D12" s="18">
        <v>204110</v>
      </c>
      <c r="E12" s="18">
        <v>31629</v>
      </c>
      <c r="F12" s="23">
        <v>3.9738863743377206E-2</v>
      </c>
      <c r="G12" s="27">
        <v>0.15912755480019175</v>
      </c>
    </row>
    <row r="13" spans="1:7" x14ac:dyDescent="0.25">
      <c r="A13" s="7" t="s">
        <v>71</v>
      </c>
      <c r="B13" s="18">
        <v>16218</v>
      </c>
      <c r="C13" s="18">
        <v>2816</v>
      </c>
      <c r="D13" s="18">
        <v>295950</v>
      </c>
      <c r="E13" s="18">
        <v>35948</v>
      </c>
      <c r="F13" s="23">
        <v>5.7348944555254924E-2</v>
      </c>
      <c r="G13" s="27">
        <v>0.15912755480019175</v>
      </c>
    </row>
    <row r="14" spans="1:7" x14ac:dyDescent="0.25">
      <c r="A14" s="7" t="s">
        <v>134</v>
      </c>
      <c r="B14" s="18">
        <v>1859</v>
      </c>
      <c r="C14" s="18">
        <v>4442</v>
      </c>
      <c r="D14" s="18">
        <v>87989</v>
      </c>
      <c r="E14" s="18">
        <v>20296</v>
      </c>
      <c r="F14" s="23">
        <v>5.8189038186267722E-2</v>
      </c>
      <c r="G14" s="27">
        <v>0.15912755480019175</v>
      </c>
    </row>
    <row r="15" spans="1:7" x14ac:dyDescent="0.25">
      <c r="A15" s="7" t="s">
        <v>95</v>
      </c>
      <c r="B15" s="18">
        <v>4411</v>
      </c>
      <c r="C15" s="18">
        <v>878</v>
      </c>
      <c r="D15" s="18">
        <v>66942</v>
      </c>
      <c r="E15" s="18">
        <v>22970</v>
      </c>
      <c r="F15" s="23">
        <v>5.8824183646231869E-2</v>
      </c>
      <c r="G15" s="27">
        <v>0.15912755480019175</v>
      </c>
    </row>
    <row r="16" spans="1:7" x14ac:dyDescent="0.25">
      <c r="A16" s="7" t="s">
        <v>101</v>
      </c>
      <c r="B16" s="18">
        <v>84506</v>
      </c>
      <c r="C16" s="18">
        <v>22544</v>
      </c>
      <c r="D16" s="18">
        <v>502840</v>
      </c>
      <c r="E16" s="18">
        <v>149768</v>
      </c>
      <c r="F16" s="23">
        <v>0.16403415220162793</v>
      </c>
      <c r="G16" s="27">
        <v>0.15912755480019175</v>
      </c>
    </row>
    <row r="17" spans="1:7" x14ac:dyDescent="0.25">
      <c r="A17" s="7" t="s">
        <v>81</v>
      </c>
      <c r="B17" s="18">
        <v>45503</v>
      </c>
      <c r="C17" s="18">
        <v>49263</v>
      </c>
      <c r="D17" s="18">
        <v>323243</v>
      </c>
      <c r="E17" s="18">
        <v>146786</v>
      </c>
      <c r="F17" s="23">
        <v>0.20161734701475867</v>
      </c>
      <c r="G17" s="27">
        <v>0.15912755480019175</v>
      </c>
    </row>
    <row r="18" spans="1:7" x14ac:dyDescent="0.25">
      <c r="A18" s="7" t="s">
        <v>89</v>
      </c>
      <c r="B18" s="18">
        <v>21474</v>
      </c>
      <c r="C18" s="18">
        <v>18185</v>
      </c>
      <c r="D18" s="18">
        <v>121394</v>
      </c>
      <c r="E18" s="18">
        <v>72846</v>
      </c>
      <c r="F18" s="23">
        <v>0.20417524711696869</v>
      </c>
      <c r="G18" s="27">
        <v>0.15912755480019175</v>
      </c>
    </row>
    <row r="19" spans="1:7" x14ac:dyDescent="0.25">
      <c r="A19" s="7" t="s">
        <v>103</v>
      </c>
      <c r="B19" s="18">
        <v>230406</v>
      </c>
      <c r="C19" s="18">
        <v>27359</v>
      </c>
      <c r="D19" s="18">
        <v>986699</v>
      </c>
      <c r="E19" s="18">
        <v>198667</v>
      </c>
      <c r="F19" s="23">
        <v>0.21745604311242267</v>
      </c>
      <c r="G19" s="27">
        <v>0.15912755480019175</v>
      </c>
    </row>
    <row r="20" spans="1:7" x14ac:dyDescent="0.25">
      <c r="A20" s="7" t="s">
        <v>62</v>
      </c>
      <c r="B20" s="18">
        <v>126493</v>
      </c>
      <c r="C20" s="18">
        <v>13908</v>
      </c>
      <c r="D20" s="18">
        <v>472125</v>
      </c>
      <c r="E20" s="18">
        <v>134281</v>
      </c>
      <c r="F20" s="23">
        <v>0.23152970122327285</v>
      </c>
      <c r="G20" s="27">
        <v>0.15912755480019175</v>
      </c>
    </row>
    <row r="21" spans="1:7" x14ac:dyDescent="0.25">
      <c r="A21" s="7" t="s">
        <v>75</v>
      </c>
      <c r="B21" s="18">
        <v>236084</v>
      </c>
      <c r="C21" s="18">
        <v>55823</v>
      </c>
      <c r="D21" s="18">
        <v>990078</v>
      </c>
      <c r="E21" s="18">
        <v>243608</v>
      </c>
      <c r="F21" s="23">
        <v>0.23661369262518989</v>
      </c>
      <c r="G21" s="27">
        <v>0.15912755480019175</v>
      </c>
    </row>
    <row r="22" spans="1:7" x14ac:dyDescent="0.25">
      <c r="A22" s="7" t="s">
        <v>73</v>
      </c>
      <c r="B22" s="18">
        <v>766375</v>
      </c>
      <c r="C22" s="18">
        <v>104441</v>
      </c>
      <c r="D22" s="18">
        <v>3151087</v>
      </c>
      <c r="E22" s="18">
        <v>496825</v>
      </c>
      <c r="F22" s="23">
        <v>0.23871628482266019</v>
      </c>
      <c r="G22" s="27">
        <v>0.15912755480019175</v>
      </c>
    </row>
    <row r="23" spans="1:7" x14ac:dyDescent="0.25">
      <c r="A23" s="7" t="s">
        <v>135</v>
      </c>
      <c r="B23" s="18">
        <v>209902</v>
      </c>
      <c r="C23" s="18">
        <v>81726</v>
      </c>
      <c r="D23" s="18">
        <v>1031707</v>
      </c>
      <c r="E23" s="18">
        <v>181259</v>
      </c>
      <c r="F23" s="23">
        <v>0.24042553542308687</v>
      </c>
      <c r="G23" s="27">
        <v>0.15912755480019175</v>
      </c>
    </row>
    <row r="24" spans="1:7" x14ac:dyDescent="0.25">
      <c r="A24" s="7" t="s">
        <v>79</v>
      </c>
      <c r="B24" s="18">
        <v>353476</v>
      </c>
      <c r="C24" s="18">
        <v>63392</v>
      </c>
      <c r="D24" s="18">
        <v>1373575</v>
      </c>
      <c r="E24" s="18">
        <v>268038</v>
      </c>
      <c r="F24" s="23">
        <v>0.25393804751789856</v>
      </c>
      <c r="G24" s="27">
        <v>0.15912755480019175</v>
      </c>
    </row>
    <row r="25" spans="1:7" x14ac:dyDescent="0.25">
      <c r="A25" s="7" t="s">
        <v>87</v>
      </c>
      <c r="B25" s="18">
        <v>27008</v>
      </c>
      <c r="C25" s="18">
        <v>30560</v>
      </c>
      <c r="D25" s="18">
        <v>140784</v>
      </c>
      <c r="E25" s="18">
        <v>79635</v>
      </c>
      <c r="F25" s="23">
        <v>0.26117530702888592</v>
      </c>
      <c r="G25" s="27">
        <v>0.15912755480019175</v>
      </c>
    </row>
    <row r="26" spans="1:7" x14ac:dyDescent="0.25">
      <c r="A26" s="7" t="s">
        <v>93</v>
      </c>
      <c r="B26" s="18">
        <v>198751</v>
      </c>
      <c r="C26" s="18">
        <v>161151</v>
      </c>
      <c r="D26" s="18">
        <v>822045</v>
      </c>
      <c r="E26" s="18">
        <v>396580</v>
      </c>
      <c r="F26" s="23">
        <v>0.29533449584572774</v>
      </c>
      <c r="G26" s="27">
        <v>0.15912755480019175</v>
      </c>
    </row>
    <row r="27" spans="1:7" x14ac:dyDescent="0.25">
      <c r="A27" s="7" t="s">
        <v>85</v>
      </c>
      <c r="B27" s="18">
        <v>53441</v>
      </c>
      <c r="C27" s="18">
        <v>28545</v>
      </c>
      <c r="D27" s="18">
        <v>184736</v>
      </c>
      <c r="E27" s="18">
        <v>64694</v>
      </c>
      <c r="F27" s="23">
        <v>0.32869342099987975</v>
      </c>
      <c r="G27" s="27">
        <v>0.15912755480019175</v>
      </c>
    </row>
    <row r="28" spans="1:7" x14ac:dyDescent="0.25">
      <c r="A28" s="7" t="s">
        <v>91</v>
      </c>
      <c r="B28" s="18">
        <v>112968</v>
      </c>
      <c r="C28" s="18">
        <v>72701</v>
      </c>
      <c r="D28" s="18">
        <v>383806</v>
      </c>
      <c r="E28" s="18">
        <v>144996</v>
      </c>
      <c r="F28" s="23">
        <v>0.35111251470304577</v>
      </c>
      <c r="G28" s="27">
        <v>0.15912755480019175</v>
      </c>
    </row>
    <row r="29" spans="1:7" x14ac:dyDescent="0.25">
      <c r="A29" s="7" t="s">
        <v>105</v>
      </c>
      <c r="B29" s="18">
        <v>135565</v>
      </c>
      <c r="C29" s="18">
        <v>300736</v>
      </c>
      <c r="D29" s="18">
        <v>759855</v>
      </c>
      <c r="E29" s="18">
        <v>401000</v>
      </c>
      <c r="F29" s="23">
        <v>0.37584452838640486</v>
      </c>
      <c r="G29" s="27">
        <v>0.15912755480019175</v>
      </c>
    </row>
    <row r="30" spans="1:7" x14ac:dyDescent="0.25">
      <c r="A30" s="7" t="s">
        <v>64</v>
      </c>
      <c r="B30" s="18">
        <v>161354</v>
      </c>
      <c r="C30" s="18">
        <v>84354</v>
      </c>
      <c r="D30" s="18">
        <v>320902</v>
      </c>
      <c r="E30" s="18">
        <v>264521</v>
      </c>
      <c r="F30" s="23">
        <v>0.41971019245912783</v>
      </c>
      <c r="G30" s="27">
        <v>0.15912755480019175</v>
      </c>
    </row>
    <row r="31" spans="1:7" x14ac:dyDescent="0.25">
      <c r="A31" s="7" t="s">
        <v>69</v>
      </c>
      <c r="B31" s="18">
        <v>1824575</v>
      </c>
      <c r="C31" s="18">
        <v>221331</v>
      </c>
      <c r="D31" s="18">
        <v>3211210</v>
      </c>
      <c r="E31" s="18">
        <v>677490</v>
      </c>
      <c r="F31" s="23">
        <v>0.52611566847532598</v>
      </c>
      <c r="G31" s="27">
        <v>0.15912755480019175</v>
      </c>
    </row>
    <row r="35" spans="2:6" x14ac:dyDescent="0.25">
      <c r="B35" s="18"/>
      <c r="C35" s="18"/>
      <c r="D35" s="18"/>
      <c r="E35" s="18"/>
      <c r="F35" s="23"/>
    </row>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58D9-2C64-4221-8CDB-EAAABB8DCD95}">
  <dimension ref="A1:W14"/>
  <sheetViews>
    <sheetView zoomScaleNormal="100" workbookViewId="0">
      <selection activeCell="Z22" sqref="Z22"/>
    </sheetView>
  </sheetViews>
  <sheetFormatPr defaultColWidth="9.140625" defaultRowHeight="14.25" x14ac:dyDescent="0.25"/>
  <cols>
    <col min="1" max="16384" width="9.140625" style="7"/>
  </cols>
  <sheetData>
    <row r="1" spans="1:23" s="4" customFormat="1" x14ac:dyDescent="0.25">
      <c r="A1" s="4" t="s">
        <v>300</v>
      </c>
    </row>
    <row r="2" spans="1:23" s="4" customFormat="1" x14ac:dyDescent="0.25">
      <c r="A2" s="4" t="s">
        <v>193</v>
      </c>
      <c r="B2" s="4" t="s">
        <v>238</v>
      </c>
    </row>
    <row r="4" spans="1:23" x14ac:dyDescent="0.25">
      <c r="D4" s="7">
        <v>2005</v>
      </c>
      <c r="I4" s="7">
        <v>2010</v>
      </c>
      <c r="N4" s="7">
        <v>2015</v>
      </c>
      <c r="S4" s="7">
        <v>2020</v>
      </c>
    </row>
    <row r="5" spans="1:23" x14ac:dyDescent="0.25">
      <c r="A5" s="7" t="s">
        <v>317</v>
      </c>
      <c r="D5" s="7">
        <v>10.361666841</v>
      </c>
      <c r="E5" s="7">
        <v>10.619162266</v>
      </c>
      <c r="F5" s="7">
        <v>12.259240041000002</v>
      </c>
      <c r="G5" s="7">
        <v>13.516133912000001</v>
      </c>
      <c r="H5" s="7">
        <v>11.806732332999999</v>
      </c>
      <c r="I5" s="7">
        <v>15.483832813999999</v>
      </c>
      <c r="J5" s="7">
        <v>18.555643002</v>
      </c>
      <c r="K5" s="7">
        <v>20.705372893</v>
      </c>
      <c r="L5" s="7">
        <v>21.595208614000001</v>
      </c>
      <c r="M5" s="7">
        <v>22.629517065000002</v>
      </c>
      <c r="N5" s="7">
        <v>23.074163536999997</v>
      </c>
      <c r="O5" s="7">
        <v>24.545581730000002</v>
      </c>
      <c r="P5" s="7">
        <v>26.839009320000002</v>
      </c>
      <c r="Q5" s="7">
        <v>25.840192057000003</v>
      </c>
      <c r="R5" s="7">
        <v>30.122745586000001</v>
      </c>
      <c r="S5" s="7">
        <v>33.252244272999995</v>
      </c>
      <c r="T5" s="7">
        <v>34.719747730000002</v>
      </c>
      <c r="U5" s="7">
        <v>35.937473277999999</v>
      </c>
      <c r="V5" s="7">
        <v>34.910225155999996</v>
      </c>
      <c r="W5" s="7">
        <v>35.145622078000002</v>
      </c>
    </row>
    <row r="6" spans="1:23" x14ac:dyDescent="0.25">
      <c r="A6" s="7" t="s">
        <v>315</v>
      </c>
      <c r="D6" s="7">
        <v>-10.205919558</v>
      </c>
      <c r="E6" s="7">
        <v>-11.8849628</v>
      </c>
      <c r="F6" s="7">
        <v>-11.961868046999999</v>
      </c>
      <c r="G6" s="7">
        <v>-11.688987123</v>
      </c>
      <c r="H6" s="7">
        <v>-11.440896352999999</v>
      </c>
      <c r="I6" s="7">
        <v>-12.953465156</v>
      </c>
      <c r="J6" s="7">
        <v>-13.915181604000001</v>
      </c>
      <c r="K6" s="7">
        <v>-13.082596355</v>
      </c>
      <c r="L6" s="7">
        <v>-13.69346326</v>
      </c>
      <c r="M6" s="7">
        <v>-14.819831677</v>
      </c>
      <c r="N6" s="7">
        <v>-15.657062188999999</v>
      </c>
      <c r="O6" s="7">
        <v>-17.503745420000001</v>
      </c>
      <c r="P6" s="7">
        <v>-18.704163967</v>
      </c>
      <c r="Q6" s="7">
        <v>-18.710272800999999</v>
      </c>
      <c r="R6" s="7">
        <v>-19.101939558000002</v>
      </c>
      <c r="S6" s="7">
        <v>-17.301295241999998</v>
      </c>
      <c r="T6" s="7">
        <v>-19.263019172</v>
      </c>
      <c r="U6" s="7">
        <v>-23.857722634999998</v>
      </c>
      <c r="V6" s="7">
        <v>-22.025356708</v>
      </c>
      <c r="W6" s="7">
        <v>-21.997068634000001</v>
      </c>
    </row>
    <row r="7" spans="1:23" x14ac:dyDescent="0.25">
      <c r="A7" s="7" t="s">
        <v>136</v>
      </c>
      <c r="D7" s="7">
        <v>3.3299295400000002</v>
      </c>
      <c r="E7" s="7">
        <v>3.7079199780000001</v>
      </c>
      <c r="F7" s="7">
        <v>2.3827881390000001</v>
      </c>
      <c r="G7" s="7">
        <v>4.6858268059999997</v>
      </c>
      <c r="H7" s="7">
        <v>5.4283487179999996</v>
      </c>
      <c r="I7" s="7">
        <v>6.726878857</v>
      </c>
      <c r="J7" s="7">
        <v>6.576172186</v>
      </c>
      <c r="K7" s="7">
        <v>7.136611931</v>
      </c>
      <c r="L7" s="7">
        <v>10.897117354000001</v>
      </c>
      <c r="M7" s="7">
        <v>9.9145317629999994</v>
      </c>
      <c r="N7" s="7">
        <v>11.376880412</v>
      </c>
      <c r="O7" s="7">
        <v>9.9618989590000009</v>
      </c>
      <c r="P7" s="7">
        <v>8.5101312530000008</v>
      </c>
      <c r="Q7" s="7">
        <v>7.6035486170000004</v>
      </c>
      <c r="R7" s="7">
        <v>9.698002485</v>
      </c>
      <c r="S7" s="7">
        <v>12.925651888999999</v>
      </c>
      <c r="T7" s="7">
        <v>13.737150593999999</v>
      </c>
      <c r="U7" s="7">
        <v>13.766263972000001</v>
      </c>
      <c r="V7" s="7">
        <v>13.619055744000001</v>
      </c>
      <c r="W7" s="7">
        <v>13.199951416999999</v>
      </c>
    </row>
    <row r="8" spans="1:23" x14ac:dyDescent="0.25">
      <c r="A8" s="7" t="s">
        <v>137</v>
      </c>
      <c r="D8" s="7">
        <v>-5.403600988</v>
      </c>
      <c r="E8" s="7">
        <v>-4.7156660449999999</v>
      </c>
      <c r="F8" s="7">
        <v>-5.0458196329999998</v>
      </c>
      <c r="G8" s="7">
        <v>-5.5420073209999998</v>
      </c>
      <c r="H8" s="7">
        <v>-4.9782367839999999</v>
      </c>
      <c r="I8" s="7">
        <v>-4.5888073360000003</v>
      </c>
      <c r="J8" s="7">
        <v>-4.6742638369999998</v>
      </c>
      <c r="K8" s="7">
        <v>-3.0224206659999999</v>
      </c>
      <c r="L8" s="7">
        <v>-3.72797293</v>
      </c>
      <c r="M8" s="7">
        <v>-4.9407802109999999</v>
      </c>
      <c r="N8" s="7">
        <v>-7.996476017</v>
      </c>
      <c r="O8" s="7">
        <v>-7.4264450630000001</v>
      </c>
      <c r="P8" s="7">
        <v>-8.1201475910000003</v>
      </c>
      <c r="Q8" s="7">
        <v>-8.4171084829999998</v>
      </c>
      <c r="R8" s="7">
        <v>-8.0948119520000006</v>
      </c>
      <c r="S8" s="7">
        <v>-9.3419094880000006</v>
      </c>
      <c r="T8" s="7">
        <v>-9.2265512659999995</v>
      </c>
      <c r="U8" s="7">
        <v>-9.3727569850000005</v>
      </c>
      <c r="V8" s="7">
        <v>-8.4105411330000006</v>
      </c>
      <c r="W8" s="7">
        <v>-10.608834595999999</v>
      </c>
    </row>
    <row r="9" spans="1:23" x14ac:dyDescent="0.25">
      <c r="A9" s="7" t="s">
        <v>316</v>
      </c>
      <c r="D9" s="7">
        <v>-3.677449287</v>
      </c>
      <c r="E9" s="7">
        <v>-3.833539407</v>
      </c>
      <c r="F9" s="7">
        <v>-4.3995351610000002</v>
      </c>
      <c r="G9" s="7">
        <v>-5.5543215679999998</v>
      </c>
      <c r="H9" s="7">
        <v>-5.6019089959999997</v>
      </c>
      <c r="I9" s="7">
        <v>-6.4356291829999996</v>
      </c>
      <c r="J9" s="7">
        <v>-9.0462573039999992</v>
      </c>
      <c r="K9" s="7">
        <v>-7.4199177230000002</v>
      </c>
      <c r="L9" s="7">
        <v>-5.5346064200000002</v>
      </c>
      <c r="M9" s="7">
        <v>-6.1722659560000004</v>
      </c>
      <c r="N9" s="7">
        <v>-8.0846479200000001</v>
      </c>
      <c r="O9" s="7">
        <v>-8.3548461730000003</v>
      </c>
      <c r="P9" s="7">
        <v>-7.7516812819999998</v>
      </c>
      <c r="Q9" s="7">
        <v>-6.4251456070000001</v>
      </c>
      <c r="R9" s="7">
        <v>-6.1797865249999999</v>
      </c>
      <c r="S9" s="7">
        <v>-5.9602475699999999</v>
      </c>
      <c r="T9" s="7">
        <v>-6.0514732550000003</v>
      </c>
      <c r="U9" s="7">
        <v>-9.2124823469999999</v>
      </c>
      <c r="V9" s="7">
        <v>-6.8963906369999997</v>
      </c>
      <c r="W9" s="7">
        <v>-13.878106237000001</v>
      </c>
    </row>
    <row r="10" spans="1:23" x14ac:dyDescent="0.25">
      <c r="A10" s="7" t="s">
        <v>138</v>
      </c>
      <c r="D10" s="7">
        <v>5.4692330309999999</v>
      </c>
      <c r="E10" s="7">
        <v>6.3492795959999997</v>
      </c>
      <c r="F10" s="7">
        <v>5.8071180129999993</v>
      </c>
      <c r="G10" s="7">
        <v>5.6852931050000004</v>
      </c>
      <c r="H10" s="7">
        <v>5.8282554859999998</v>
      </c>
      <c r="I10" s="7">
        <v>7.0055991669999997</v>
      </c>
      <c r="J10" s="7">
        <v>7.0814916599999993</v>
      </c>
      <c r="K10" s="7">
        <v>9.0156821090000001</v>
      </c>
      <c r="L10" s="7">
        <v>9.6184198100000007</v>
      </c>
      <c r="M10" s="7">
        <v>11.516191562000001</v>
      </c>
      <c r="N10" s="7">
        <v>11.929362175000001</v>
      </c>
      <c r="O10" s="7">
        <v>12.515538907</v>
      </c>
      <c r="P10" s="7">
        <v>13.741866232</v>
      </c>
      <c r="Q10" s="7">
        <v>14.334954039000001</v>
      </c>
      <c r="R10" s="7">
        <v>14.264480325000001</v>
      </c>
      <c r="S10" s="7">
        <v>15.458735013</v>
      </c>
      <c r="T10" s="7">
        <v>15.735123002999998</v>
      </c>
      <c r="U10" s="7">
        <v>18.502914311999998</v>
      </c>
      <c r="V10" s="7">
        <v>18.88214717</v>
      </c>
      <c r="W10" s="7">
        <v>21.064867465999999</v>
      </c>
    </row>
    <row r="11" spans="1:23" x14ac:dyDescent="0.25">
      <c r="A11" s="7" t="s">
        <v>139</v>
      </c>
      <c r="D11" s="7">
        <v>-3.3230091370000001</v>
      </c>
      <c r="E11" s="7">
        <v>-3.0758282920000002</v>
      </c>
      <c r="F11" s="7">
        <v>-3.857625863</v>
      </c>
      <c r="G11" s="7">
        <v>-5.1324663490000004</v>
      </c>
      <c r="H11" s="7">
        <v>-4.1812909200000004</v>
      </c>
      <c r="I11" s="7">
        <v>-4.1139867020000001</v>
      </c>
      <c r="J11" s="7">
        <v>-4.2590303220000001</v>
      </c>
      <c r="K11" s="7">
        <v>-4.9623271369999999</v>
      </c>
      <c r="L11" s="7">
        <v>-4.6546034670000003</v>
      </c>
      <c r="M11" s="7">
        <v>-4.7299322420000003</v>
      </c>
      <c r="N11" s="7">
        <v>-4.3342339479999996</v>
      </c>
      <c r="O11" s="7">
        <v>-3.3989972119999998</v>
      </c>
      <c r="P11" s="7">
        <v>-3.003196886</v>
      </c>
      <c r="Q11" s="7">
        <v>-3.0351333</v>
      </c>
      <c r="R11" s="7">
        <v>-2.6567435850000001</v>
      </c>
      <c r="S11" s="7">
        <v>-1.651958952</v>
      </c>
      <c r="T11" s="7">
        <v>-2.1707526960000001</v>
      </c>
      <c r="U11" s="7">
        <v>-3.9897219750000001</v>
      </c>
      <c r="V11" s="7">
        <v>-2.8458411950000002</v>
      </c>
      <c r="W11" s="7">
        <v>-3.1141191789999998</v>
      </c>
    </row>
    <row r="12" spans="1:23" x14ac:dyDescent="0.25">
      <c r="A12" s="7" t="s">
        <v>140</v>
      </c>
      <c r="D12" s="7">
        <v>-1.1971099190000001</v>
      </c>
      <c r="E12" s="7">
        <v>-2.0276337519999998</v>
      </c>
      <c r="F12" s="7">
        <v>-2.4557416440000002</v>
      </c>
      <c r="G12" s="7">
        <v>-3.5844913819999999</v>
      </c>
      <c r="H12" s="7">
        <v>-2.0897189570000001</v>
      </c>
      <c r="I12" s="7">
        <v>-2.9589728929999999</v>
      </c>
      <c r="J12" s="7">
        <v>-3.771422099</v>
      </c>
      <c r="K12" s="7">
        <v>-3.4480653609999998</v>
      </c>
      <c r="L12" s="7">
        <v>-2.901871672</v>
      </c>
      <c r="M12" s="7">
        <v>-3.3816176950000001</v>
      </c>
      <c r="N12" s="7">
        <v>-3.404581308</v>
      </c>
      <c r="O12" s="7">
        <v>-2.9486273779999999</v>
      </c>
      <c r="P12" s="7">
        <v>-4.3873673039999996</v>
      </c>
      <c r="Q12" s="7">
        <v>-3.525328595</v>
      </c>
      <c r="R12" s="7">
        <v>-3.6482666730000002</v>
      </c>
      <c r="S12" s="7">
        <v>-4.6788838640000003</v>
      </c>
      <c r="T12" s="7">
        <v>-6.2909348060000001</v>
      </c>
      <c r="U12" s="7">
        <v>-9.4994997330000004</v>
      </c>
      <c r="V12" s="7">
        <v>-4.71198988</v>
      </c>
      <c r="W12" s="7">
        <v>-4.2498699310000001</v>
      </c>
    </row>
    <row r="13" spans="1:23" x14ac:dyDescent="0.25">
      <c r="A13" s="7" t="s">
        <v>141</v>
      </c>
      <c r="D13" s="7">
        <v>10.231271866</v>
      </c>
      <c r="E13" s="7">
        <v>12.613420701000001</v>
      </c>
      <c r="F13" s="7">
        <v>13.190887396000001</v>
      </c>
      <c r="G13" s="7">
        <v>13.165750434</v>
      </c>
      <c r="H13" s="7">
        <v>11.470924308000001</v>
      </c>
      <c r="I13" s="7">
        <v>13.778508519000001</v>
      </c>
      <c r="J13" s="7">
        <v>16.550194610999998</v>
      </c>
      <c r="K13" s="7">
        <v>19.571974427000001</v>
      </c>
      <c r="L13" s="7">
        <v>19.66199353</v>
      </c>
      <c r="M13" s="7">
        <v>19.798531360999998</v>
      </c>
      <c r="N13" s="7">
        <v>21.603144180000001</v>
      </c>
      <c r="O13" s="7">
        <v>22.485115648000001</v>
      </c>
      <c r="P13" s="7">
        <v>24.646126142</v>
      </c>
      <c r="Q13" s="7">
        <v>25.097302728999999</v>
      </c>
      <c r="R13" s="7">
        <v>27.481687301000001</v>
      </c>
      <c r="S13" s="7">
        <v>26.166964266000001</v>
      </c>
      <c r="T13" s="7">
        <v>31.047267755</v>
      </c>
      <c r="U13" s="7">
        <v>33.344467877</v>
      </c>
      <c r="V13" s="7">
        <v>32.356135053000003</v>
      </c>
      <c r="W13" s="7">
        <v>32.190969766000002</v>
      </c>
    </row>
    <row r="14" spans="1:23" x14ac:dyDescent="0.25">
      <c r="A14" s="7" t="s">
        <v>125</v>
      </c>
      <c r="D14" s="7">
        <v>5.5850123890000001</v>
      </c>
      <c r="E14" s="7">
        <v>7.7521522450000013</v>
      </c>
      <c r="F14" s="7">
        <v>5.9194432410000033</v>
      </c>
      <c r="G14" s="7">
        <v>5.5507305139999996</v>
      </c>
      <c r="H14" s="7">
        <v>6.2422088349999996</v>
      </c>
      <c r="I14" s="7">
        <v>11.943958086999999</v>
      </c>
      <c r="J14" s="7">
        <v>13.097346292999999</v>
      </c>
      <c r="K14" s="7">
        <v>24.494314118000005</v>
      </c>
      <c r="L14" s="7">
        <v>31.260221559000001</v>
      </c>
      <c r="M14" s="7">
        <v>29.814343969999999</v>
      </c>
      <c r="N14" s="7">
        <v>28.506548922</v>
      </c>
      <c r="O14" s="7">
        <v>29.875473998000004</v>
      </c>
      <c r="P14" s="7">
        <v>31.770575917000002</v>
      </c>
      <c r="Q14" s="7">
        <v>32.763008656000011</v>
      </c>
      <c r="R14" s="7">
        <v>41.885367404</v>
      </c>
      <c r="S14" s="7">
        <v>48.869300324999998</v>
      </c>
      <c r="T14" s="7">
        <v>52.236557886999996</v>
      </c>
      <c r="U14" s="7">
        <v>45.618935763999993</v>
      </c>
      <c r="V14" s="7">
        <v>54.877443569999997</v>
      </c>
      <c r="W14" s="7">
        <v>47.753412150000003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FEEE-0FCF-485F-BC83-93FD4EC5046F}">
  <dimension ref="A1:P8"/>
  <sheetViews>
    <sheetView zoomScaleNormal="100" workbookViewId="0">
      <selection activeCell="G30" sqref="G30"/>
    </sheetView>
  </sheetViews>
  <sheetFormatPr defaultColWidth="9.140625" defaultRowHeight="14.25" x14ac:dyDescent="0.25"/>
  <cols>
    <col min="1" max="5" width="9.140625" style="7"/>
    <col min="6" max="6" width="8.5703125" style="7" customWidth="1"/>
    <col min="7" max="16384" width="9.140625" style="7"/>
  </cols>
  <sheetData>
    <row r="1" spans="1:16" s="4" customFormat="1" x14ac:dyDescent="0.25">
      <c r="A1" s="4" t="s">
        <v>301</v>
      </c>
    </row>
    <row r="2" spans="1:16" s="4" customFormat="1" x14ac:dyDescent="0.25">
      <c r="A2" s="4" t="s">
        <v>2</v>
      </c>
      <c r="B2" s="4" t="s">
        <v>273</v>
      </c>
    </row>
    <row r="3" spans="1:16" s="4" customFormat="1" x14ac:dyDescent="0.25">
      <c r="B3" s="4" t="s">
        <v>274</v>
      </c>
    </row>
    <row r="5" spans="1:16" x14ac:dyDescent="0.25">
      <c r="B5" s="29" t="s">
        <v>216</v>
      </c>
      <c r="C5" s="29" t="s">
        <v>262</v>
      </c>
      <c r="D5" s="29" t="s">
        <v>263</v>
      </c>
      <c r="E5" s="29" t="s">
        <v>217</v>
      </c>
      <c r="F5" s="29" t="s">
        <v>264</v>
      </c>
      <c r="G5" s="29" t="s">
        <v>265</v>
      </c>
      <c r="H5" s="29" t="s">
        <v>218</v>
      </c>
      <c r="I5" s="29" t="s">
        <v>266</v>
      </c>
      <c r="J5" s="29" t="s">
        <v>267</v>
      </c>
      <c r="K5" s="29" t="s">
        <v>268</v>
      </c>
      <c r="L5" s="29" t="s">
        <v>122</v>
      </c>
      <c r="M5" s="29" t="s">
        <v>269</v>
      </c>
      <c r="N5" s="29" t="s">
        <v>121</v>
      </c>
      <c r="O5" s="29" t="s">
        <v>123</v>
      </c>
      <c r="P5" s="29" t="s">
        <v>124</v>
      </c>
    </row>
    <row r="6" spans="1:16" x14ac:dyDescent="0.25">
      <c r="A6" s="7" t="s">
        <v>270</v>
      </c>
      <c r="B6" s="30">
        <v>9.4</v>
      </c>
      <c r="C6" s="30">
        <v>10.4</v>
      </c>
      <c r="D6" s="30">
        <v>11.2</v>
      </c>
      <c r="E6" s="30">
        <v>10.7</v>
      </c>
      <c r="F6" s="30">
        <v>9.6999999999999993</v>
      </c>
      <c r="G6" s="30">
        <v>8.8000000000000007</v>
      </c>
      <c r="H6" s="30">
        <v>8.8000000000000007</v>
      </c>
      <c r="I6" s="30">
        <v>8.4</v>
      </c>
      <c r="J6" s="30">
        <v>7.4</v>
      </c>
      <c r="K6" s="30">
        <v>6.8</v>
      </c>
      <c r="L6" s="30">
        <v>8.1</v>
      </c>
      <c r="M6" s="30">
        <v>7.3</v>
      </c>
      <c r="N6" s="30">
        <v>8.3000000000000007</v>
      </c>
      <c r="O6" s="30">
        <v>9.5</v>
      </c>
      <c r="P6" s="30">
        <v>8.5</v>
      </c>
    </row>
    <row r="7" spans="1:16" x14ac:dyDescent="0.25">
      <c r="A7" s="7" t="s">
        <v>271</v>
      </c>
      <c r="B7" s="22"/>
      <c r="C7" s="22"/>
      <c r="D7" s="22"/>
      <c r="E7" s="22"/>
      <c r="F7" s="22"/>
      <c r="G7" s="31">
        <v>100</v>
      </c>
      <c r="H7" s="31">
        <v>100.18</v>
      </c>
      <c r="I7" s="31">
        <v>101.74</v>
      </c>
      <c r="J7" s="31">
        <v>103.57</v>
      </c>
      <c r="K7" s="31">
        <v>105.04</v>
      </c>
      <c r="L7" s="31">
        <v>105.76</v>
      </c>
      <c r="M7" s="31">
        <v>108.82</v>
      </c>
      <c r="N7" s="31">
        <v>118.82</v>
      </c>
      <c r="O7" s="31">
        <v>126.38</v>
      </c>
      <c r="P7" s="31">
        <v>129.66999999999999</v>
      </c>
    </row>
    <row r="8" spans="1:16" x14ac:dyDescent="0.25">
      <c r="A8" s="7" t="s">
        <v>272</v>
      </c>
      <c r="G8" s="32">
        <v>100</v>
      </c>
      <c r="H8" s="33">
        <v>100.54</v>
      </c>
      <c r="I8" s="33">
        <v>102.72</v>
      </c>
      <c r="J8" s="33">
        <v>104.68</v>
      </c>
      <c r="K8" s="33">
        <v>107.02</v>
      </c>
      <c r="L8" s="33">
        <v>109.91</v>
      </c>
      <c r="M8" s="33">
        <v>111.56</v>
      </c>
      <c r="N8" s="33">
        <v>125.18</v>
      </c>
      <c r="O8" s="33">
        <v>141.04</v>
      </c>
      <c r="P8" s="33">
        <v>143.91999999999999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25D0-59F8-4CFE-800E-E764B5597ABD}">
  <dimension ref="A1:J57"/>
  <sheetViews>
    <sheetView zoomScaleNormal="100" workbookViewId="0">
      <selection activeCell="C53" sqref="C53"/>
    </sheetView>
  </sheetViews>
  <sheetFormatPr defaultColWidth="9.140625" defaultRowHeight="14.25" x14ac:dyDescent="0.25"/>
  <cols>
    <col min="1" max="1" width="38.140625" style="7" bestFit="1" customWidth="1"/>
    <col min="2" max="2" width="71.5703125" style="7" customWidth="1"/>
    <col min="3" max="16384" width="9.140625" style="7"/>
  </cols>
  <sheetData>
    <row r="1" spans="1:10" s="4" customFormat="1" x14ac:dyDescent="0.25">
      <c r="A1" s="4" t="s">
        <v>302</v>
      </c>
    </row>
    <row r="2" spans="1:10" s="4" customFormat="1" x14ac:dyDescent="0.25">
      <c r="A2" s="4" t="s">
        <v>2</v>
      </c>
      <c r="B2" s="11" t="s">
        <v>309</v>
      </c>
    </row>
    <row r="3" spans="1:10" s="4" customFormat="1" x14ac:dyDescent="0.25">
      <c r="B3" s="11" t="s">
        <v>310</v>
      </c>
    </row>
    <row r="4" spans="1:10" s="4" customFormat="1" x14ac:dyDescent="0.25">
      <c r="B4" s="11" t="s">
        <v>311</v>
      </c>
    </row>
    <row r="5" spans="1:10" s="4" customFormat="1" x14ac:dyDescent="0.25">
      <c r="B5" s="11" t="s">
        <v>312</v>
      </c>
    </row>
    <row r="6" spans="1:10" s="4" customFormat="1" x14ac:dyDescent="0.25">
      <c r="B6" s="11" t="s">
        <v>313</v>
      </c>
    </row>
    <row r="7" spans="1:10" s="4" customFormat="1" x14ac:dyDescent="0.25">
      <c r="B7" s="11" t="s">
        <v>314</v>
      </c>
    </row>
    <row r="9" spans="1:10" x14ac:dyDescent="0.25">
      <c r="B9" s="7" t="s">
        <v>2</v>
      </c>
      <c r="C9" s="7" t="s">
        <v>142</v>
      </c>
      <c r="D9" s="7" t="s">
        <v>143</v>
      </c>
      <c r="E9" s="7" t="s">
        <v>144</v>
      </c>
      <c r="F9" s="7" t="s">
        <v>145</v>
      </c>
      <c r="G9" s="7" t="s">
        <v>146</v>
      </c>
      <c r="H9" s="7" t="s">
        <v>147</v>
      </c>
      <c r="I9" s="7" t="s">
        <v>148</v>
      </c>
      <c r="J9" s="7" t="s">
        <v>149</v>
      </c>
    </row>
    <row r="10" spans="1:10" x14ac:dyDescent="0.25">
      <c r="A10" s="7" t="s">
        <v>150</v>
      </c>
      <c r="B10" s="7" t="s">
        <v>151</v>
      </c>
      <c r="C10" s="27">
        <v>5.9</v>
      </c>
      <c r="D10" s="27"/>
      <c r="E10" s="27">
        <v>2</v>
      </c>
      <c r="F10" s="27"/>
      <c r="G10" s="27">
        <v>0.8</v>
      </c>
      <c r="H10" s="27">
        <v>0.8</v>
      </c>
      <c r="I10" s="27">
        <v>0.15</v>
      </c>
      <c r="J10" s="27">
        <v>0.1</v>
      </c>
    </row>
    <row r="11" spans="1:10" x14ac:dyDescent="0.25">
      <c r="A11" s="7" t="s">
        <v>152</v>
      </c>
      <c r="B11" s="7" t="s">
        <v>153</v>
      </c>
      <c r="C11" s="27">
        <v>2.1818181818181817</v>
      </c>
      <c r="D11" s="27">
        <v>4.6428571428571432</v>
      </c>
      <c r="E11" s="27">
        <v>0.5</v>
      </c>
      <c r="F11" s="27"/>
      <c r="G11" s="27">
        <v>0.52857142857142858</v>
      </c>
      <c r="H11" s="27">
        <v>0.5</v>
      </c>
      <c r="I11" s="27">
        <v>0.25</v>
      </c>
      <c r="J11" s="23">
        <v>0.44444444444444442</v>
      </c>
    </row>
    <row r="12" spans="1:10" x14ac:dyDescent="0.25">
      <c r="A12" s="7" t="s">
        <v>154</v>
      </c>
      <c r="B12" s="7" t="s">
        <v>153</v>
      </c>
      <c r="C12" s="27">
        <v>1.9090909090909092</v>
      </c>
      <c r="D12" s="27">
        <v>2.5</v>
      </c>
      <c r="E12" s="27">
        <v>0.30952380952380953</v>
      </c>
      <c r="F12" s="27"/>
      <c r="G12" s="27">
        <v>0.68571428571428572</v>
      </c>
      <c r="H12" s="27">
        <v>0.36</v>
      </c>
      <c r="I12" s="27">
        <v>0.1</v>
      </c>
      <c r="J12" s="23">
        <v>0.4</v>
      </c>
    </row>
    <row r="13" spans="1:10" x14ac:dyDescent="0.25">
      <c r="A13" s="7" t="s">
        <v>155</v>
      </c>
      <c r="B13" s="7" t="s">
        <v>153</v>
      </c>
      <c r="C13" s="27">
        <v>1.5454545454545454</v>
      </c>
      <c r="D13" s="27">
        <v>3.75</v>
      </c>
      <c r="E13" s="27">
        <v>0.2857142857142857</v>
      </c>
      <c r="F13" s="27"/>
      <c r="G13" s="27">
        <v>0.58571428571428574</v>
      </c>
      <c r="H13" s="27">
        <v>0.32</v>
      </c>
      <c r="I13" s="27">
        <v>7.4999999999999997E-2</v>
      </c>
      <c r="J13" s="23">
        <v>0.26666666666666666</v>
      </c>
    </row>
    <row r="14" spans="1:10" x14ac:dyDescent="0.25">
      <c r="A14" s="7" t="s">
        <v>156</v>
      </c>
      <c r="B14" s="28" t="s">
        <v>157</v>
      </c>
      <c r="C14" s="27">
        <v>1.61</v>
      </c>
      <c r="D14" s="27"/>
      <c r="E14" s="27">
        <v>0.63733333333333331</v>
      </c>
      <c r="F14" s="23">
        <v>0.79277108433734944</v>
      </c>
      <c r="G14" s="27">
        <v>0.8</v>
      </c>
      <c r="H14" s="27">
        <v>0.8</v>
      </c>
      <c r="I14" s="27">
        <v>0.33333333333333331</v>
      </c>
      <c r="J14" s="27">
        <v>0.45</v>
      </c>
    </row>
    <row r="15" spans="1:10" x14ac:dyDescent="0.25">
      <c r="A15" s="7" t="s">
        <v>158</v>
      </c>
      <c r="B15" s="7" t="s">
        <v>159</v>
      </c>
      <c r="C15" s="23">
        <v>1.3237000000000001</v>
      </c>
      <c r="D15" s="23">
        <v>1.2763333333333335</v>
      </c>
      <c r="F15" s="23">
        <v>1.5</v>
      </c>
      <c r="G15" s="23">
        <v>0.7466666666666667</v>
      </c>
      <c r="H15" s="23">
        <v>0.7466666666666667</v>
      </c>
    </row>
    <row r="52" spans="2:2" ht="13.5" customHeight="1" x14ac:dyDescent="0.25">
      <c r="B52" s="12"/>
    </row>
    <row r="53" spans="2:2" x14ac:dyDescent="0.25">
      <c r="B53" s="12"/>
    </row>
    <row r="54" spans="2:2" x14ac:dyDescent="0.25">
      <c r="B54" s="12"/>
    </row>
    <row r="55" spans="2:2" x14ac:dyDescent="0.25">
      <c r="B55" s="12"/>
    </row>
    <row r="56" spans="2:2" x14ac:dyDescent="0.25">
      <c r="B56" s="12"/>
    </row>
    <row r="57" spans="2:2" x14ac:dyDescent="0.25">
      <c r="B57" s="12"/>
    </row>
  </sheetData>
  <hyperlinks>
    <hyperlink ref="B14" r:id="rId1" xr:uid="{B0810919-CD4F-4A99-BA2D-D41A7A85D169}"/>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D50C-B035-4BAD-848D-9F09C4436027}">
  <dimension ref="A1:C18"/>
  <sheetViews>
    <sheetView zoomScaleNormal="100" workbookViewId="0">
      <selection activeCell="B3" sqref="B3"/>
    </sheetView>
  </sheetViews>
  <sheetFormatPr defaultColWidth="9.140625" defaultRowHeight="14.25" x14ac:dyDescent="0.25"/>
  <cols>
    <col min="1" max="16384" width="9.140625" style="7"/>
  </cols>
  <sheetData>
    <row r="1" spans="1:3" s="4" customFormat="1" x14ac:dyDescent="0.25">
      <c r="A1" s="4" t="s">
        <v>303</v>
      </c>
    </row>
    <row r="2" spans="1:3" s="4" customFormat="1" x14ac:dyDescent="0.25">
      <c r="A2" s="4" t="s">
        <v>2</v>
      </c>
      <c r="B2" s="4" t="s">
        <v>239</v>
      </c>
    </row>
    <row r="4" spans="1:3" x14ac:dyDescent="0.25">
      <c r="B4" s="25" t="s">
        <v>160</v>
      </c>
      <c r="C4" s="25" t="s">
        <v>161</v>
      </c>
    </row>
    <row r="5" spans="1:3" x14ac:dyDescent="0.25">
      <c r="A5" s="7" t="s">
        <v>143</v>
      </c>
      <c r="B5" s="26">
        <v>115.780663</v>
      </c>
      <c r="C5" s="26"/>
    </row>
    <row r="6" spans="1:3" x14ac:dyDescent="0.25">
      <c r="A6" s="7" t="s">
        <v>142</v>
      </c>
      <c r="B6" s="26">
        <v>120.115674</v>
      </c>
      <c r="C6" s="26"/>
    </row>
    <row r="7" spans="1:3" x14ac:dyDescent="0.25">
      <c r="A7" s="7" t="s">
        <v>149</v>
      </c>
      <c r="B7" s="26">
        <v>44.406894999999999</v>
      </c>
      <c r="C7" s="26"/>
    </row>
    <row r="8" spans="1:3" x14ac:dyDescent="0.25">
      <c r="A8" s="7" t="s">
        <v>148</v>
      </c>
      <c r="B8" s="26">
        <v>48.255171000000004</v>
      </c>
      <c r="C8" s="26"/>
    </row>
    <row r="9" spans="1:3" x14ac:dyDescent="0.25">
      <c r="A9" s="7" t="s">
        <v>147</v>
      </c>
      <c r="B9" s="26">
        <v>113.636398</v>
      </c>
      <c r="C9" s="26"/>
    </row>
    <row r="10" spans="1:3" x14ac:dyDescent="0.25">
      <c r="A10" s="7" t="s">
        <v>146</v>
      </c>
      <c r="B10" s="26">
        <v>67.357984999999999</v>
      </c>
      <c r="C10" s="26"/>
    </row>
    <row r="11" spans="1:3" x14ac:dyDescent="0.25">
      <c r="A11" s="7" t="s">
        <v>162</v>
      </c>
      <c r="B11" s="26">
        <v>23.372049999999998</v>
      </c>
      <c r="C11" s="26"/>
    </row>
    <row r="12" spans="1:3" x14ac:dyDescent="0.25">
      <c r="A12" s="7" t="s">
        <v>161</v>
      </c>
      <c r="B12" s="26"/>
      <c r="C12" s="26">
        <v>445.14590599999997</v>
      </c>
    </row>
    <row r="17" spans="1:1" x14ac:dyDescent="0.25">
      <c r="A17" s="25"/>
    </row>
    <row r="18" spans="1:1" x14ac:dyDescent="0.25">
      <c r="A18" s="2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4FBF-C5A3-42AD-BB7D-B85E8E4F350A}">
  <dimension ref="A1:BC31"/>
  <sheetViews>
    <sheetView workbookViewId="0">
      <selection activeCell="AY6" sqref="AY6"/>
    </sheetView>
  </sheetViews>
  <sheetFormatPr defaultColWidth="9.140625" defaultRowHeight="14.25" x14ac:dyDescent="0.25"/>
  <cols>
    <col min="1" max="21" width="9.140625" style="7"/>
    <col min="22" max="49" width="9.5703125" style="7" bestFit="1" customWidth="1"/>
    <col min="50" max="16384" width="9.140625" style="7"/>
  </cols>
  <sheetData>
    <row r="1" spans="1:55" s="4" customFormat="1" x14ac:dyDescent="0.25">
      <c r="A1" s="4" t="s">
        <v>304</v>
      </c>
    </row>
    <row r="2" spans="1:55" s="4" customFormat="1" x14ac:dyDescent="0.25">
      <c r="A2" s="4" t="s">
        <v>179</v>
      </c>
      <c r="B2" s="4" t="s">
        <v>240</v>
      </c>
    </row>
    <row r="4" spans="1:55" x14ac:dyDescent="0.25">
      <c r="B4" s="17"/>
      <c r="C4" s="17" t="s">
        <v>23</v>
      </c>
      <c r="D4" s="7">
        <v>2005</v>
      </c>
      <c r="E4" s="7">
        <v>2006</v>
      </c>
      <c r="F4" s="7">
        <v>2007</v>
      </c>
      <c r="G4" s="7">
        <v>2008</v>
      </c>
      <c r="H4" s="7">
        <v>2009</v>
      </c>
      <c r="I4" s="7">
        <v>2010</v>
      </c>
      <c r="J4" s="7">
        <v>2011</v>
      </c>
      <c r="K4" s="7">
        <v>2012</v>
      </c>
      <c r="L4" s="7">
        <v>2013</v>
      </c>
      <c r="M4" s="7">
        <v>2014</v>
      </c>
      <c r="N4" s="7">
        <v>2015</v>
      </c>
      <c r="O4" s="7">
        <v>2016</v>
      </c>
      <c r="P4" s="7">
        <v>2017</v>
      </c>
      <c r="Q4" s="7">
        <v>2018</v>
      </c>
      <c r="R4" s="7">
        <v>2019</v>
      </c>
      <c r="S4" s="7">
        <v>2020</v>
      </c>
      <c r="T4" s="7">
        <v>2021</v>
      </c>
      <c r="U4" s="7">
        <v>2022</v>
      </c>
      <c r="V4" s="7">
        <v>2023</v>
      </c>
      <c r="W4" s="7">
        <v>2024</v>
      </c>
      <c r="X4" s="7">
        <v>2025</v>
      </c>
      <c r="Y4" s="18"/>
      <c r="Z4" s="18"/>
      <c r="AA4" s="18"/>
      <c r="AB4" s="18"/>
      <c r="AC4" s="7">
        <v>2030</v>
      </c>
      <c r="AD4" s="18"/>
      <c r="AE4" s="18"/>
      <c r="AF4" s="18"/>
      <c r="AG4" s="18"/>
      <c r="AH4" s="7">
        <v>2035</v>
      </c>
      <c r="AM4" s="7">
        <v>2040</v>
      </c>
      <c r="AR4" s="7">
        <v>2045</v>
      </c>
      <c r="AW4" s="7">
        <v>2050</v>
      </c>
    </row>
    <row r="5" spans="1:55" x14ac:dyDescent="0.25">
      <c r="A5" s="7" t="s">
        <v>38</v>
      </c>
      <c r="D5" s="18">
        <v>85.712205019511998</v>
      </c>
      <c r="E5" s="18">
        <v>82.844435279073238</v>
      </c>
      <c r="F5" s="18">
        <v>79.899936671472503</v>
      </c>
      <c r="G5" s="18">
        <v>80.797278089396031</v>
      </c>
      <c r="H5" s="18">
        <v>79.051185038035214</v>
      </c>
      <c r="I5" s="18">
        <v>81.295483256810485</v>
      </c>
      <c r="J5" s="18">
        <v>80.343597716646968</v>
      </c>
      <c r="K5" s="18">
        <v>78.322791187674227</v>
      </c>
      <c r="L5" s="18">
        <v>78.229173478731695</v>
      </c>
      <c r="M5" s="18">
        <v>77.799824499751949</v>
      </c>
      <c r="N5" s="18">
        <v>76.874112353787027</v>
      </c>
      <c r="O5" s="18">
        <v>76.901013370059871</v>
      </c>
      <c r="P5" s="18">
        <v>77.182799755663666</v>
      </c>
      <c r="Q5" s="18">
        <v>78.659093425151838</v>
      </c>
      <c r="R5" s="18">
        <v>78.01007775154747</v>
      </c>
      <c r="S5" s="18">
        <v>79.901082696598081</v>
      </c>
      <c r="T5" s="18">
        <v>79.977104972008121</v>
      </c>
      <c r="U5" s="18">
        <v>74.215488824907496</v>
      </c>
      <c r="V5" s="18">
        <v>74.889441584008196</v>
      </c>
    </row>
    <row r="6" spans="1:55" x14ac:dyDescent="0.25">
      <c r="A6" s="7" t="s">
        <v>163</v>
      </c>
      <c r="D6" s="18">
        <v>92.820644409207205</v>
      </c>
      <c r="E6" s="18">
        <v>84.706348199929508</v>
      </c>
      <c r="F6" s="18">
        <v>91.004212005951644</v>
      </c>
      <c r="G6" s="18">
        <v>89.617788732624689</v>
      </c>
      <c r="H6" s="18">
        <v>93.092138917259376</v>
      </c>
      <c r="I6" s="18">
        <v>78.800337460677909</v>
      </c>
      <c r="J6" s="18">
        <v>79.023233483978558</v>
      </c>
      <c r="K6" s="18">
        <v>82.240426684466556</v>
      </c>
      <c r="L6" s="18">
        <v>80.035168664586649</v>
      </c>
      <c r="M6" s="18">
        <v>67.591001603545067</v>
      </c>
      <c r="N6" s="18">
        <v>62.926444998956192</v>
      </c>
      <c r="O6" s="18">
        <v>60.320518059229265</v>
      </c>
      <c r="P6" s="18">
        <v>62.038281208371281</v>
      </c>
      <c r="Q6" s="18">
        <v>58.075095824498582</v>
      </c>
      <c r="R6" s="18">
        <v>58.032465071439034</v>
      </c>
      <c r="S6" s="18">
        <v>56.350112887920943</v>
      </c>
      <c r="T6" s="18">
        <v>54.815009070427962</v>
      </c>
      <c r="U6" s="18">
        <v>63.201557224494984</v>
      </c>
      <c r="V6" s="18">
        <v>56.047737795996859</v>
      </c>
    </row>
    <row r="7" spans="1:55" x14ac:dyDescent="0.25">
      <c r="A7" s="7" t="s">
        <v>164</v>
      </c>
      <c r="D7" s="18">
        <v>130.5901849419657</v>
      </c>
      <c r="E7" s="18">
        <v>128.928492671426</v>
      </c>
      <c r="F7" s="18">
        <v>130.58643078810695</v>
      </c>
      <c r="G7" s="18">
        <v>130.42447145999924</v>
      </c>
      <c r="H7" s="18">
        <v>127.87615048596241</v>
      </c>
      <c r="I7" s="18">
        <v>128.07036945641818</v>
      </c>
      <c r="J7" s="18">
        <v>128.26161190364013</v>
      </c>
      <c r="K7" s="18">
        <v>129.19311732956302</v>
      </c>
      <c r="L7" s="18">
        <v>131.90004017513667</v>
      </c>
      <c r="M7" s="18">
        <v>134.23767556796997</v>
      </c>
      <c r="N7" s="18">
        <v>132.63326766904441</v>
      </c>
      <c r="O7" s="18">
        <v>135.12222650070439</v>
      </c>
      <c r="P7" s="18">
        <v>135.42215652811879</v>
      </c>
      <c r="Q7" s="18">
        <v>133.71113545135603</v>
      </c>
      <c r="R7" s="18">
        <v>131.18480524703156</v>
      </c>
      <c r="S7" s="18">
        <v>132.88144731122492</v>
      </c>
      <c r="T7" s="18">
        <v>131.92921252237164</v>
      </c>
      <c r="U7" s="18">
        <v>122.03583577251065</v>
      </c>
      <c r="V7" s="18">
        <v>122.86832516067317</v>
      </c>
    </row>
    <row r="8" spans="1:55" x14ac:dyDescent="0.25">
      <c r="A8" s="7" t="s">
        <v>165</v>
      </c>
      <c r="C8" s="10"/>
      <c r="D8" s="18">
        <v>261.12000041888183</v>
      </c>
      <c r="E8" s="18">
        <v>260.12142380532663</v>
      </c>
      <c r="F8" s="18">
        <v>261.70005680464891</v>
      </c>
      <c r="G8" s="18">
        <v>259.34770502445338</v>
      </c>
      <c r="H8" s="18">
        <v>257.23171934221978</v>
      </c>
      <c r="I8" s="18">
        <v>252.5652505887407</v>
      </c>
      <c r="J8" s="18">
        <v>250.34479524538827</v>
      </c>
      <c r="K8" s="18">
        <v>248.7407866742019</v>
      </c>
      <c r="L8" s="18">
        <v>248.82362807348824</v>
      </c>
      <c r="M8" s="18">
        <v>251.31329291260329</v>
      </c>
      <c r="N8" s="18">
        <v>253.30881444873665</v>
      </c>
      <c r="O8" s="18">
        <v>253.7062071106088</v>
      </c>
      <c r="P8" s="18">
        <v>253.99885315053055</v>
      </c>
      <c r="Q8" s="18">
        <v>252.37705379130401</v>
      </c>
      <c r="R8" s="18">
        <v>250.7426922337865</v>
      </c>
      <c r="S8" s="18">
        <v>251.01977338583896</v>
      </c>
      <c r="T8" s="18">
        <v>248.48153909355631</v>
      </c>
      <c r="U8" s="18">
        <v>245.63835583095272</v>
      </c>
      <c r="V8" s="18">
        <v>242.0677984022135</v>
      </c>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row>
    <row r="9" spans="1:55" x14ac:dyDescent="0.25">
      <c r="A9" s="7" t="s">
        <v>342</v>
      </c>
      <c r="D9" s="18">
        <v>391.7101853608475</v>
      </c>
      <c r="E9" s="18">
        <v>389.04991647675263</v>
      </c>
      <c r="F9" s="18">
        <v>392.28648759275586</v>
      </c>
      <c r="G9" s="18">
        <v>389.77217648445264</v>
      </c>
      <c r="H9" s="18">
        <v>385.10786982818217</v>
      </c>
      <c r="I9" s="18">
        <v>380.63562004515887</v>
      </c>
      <c r="J9" s="18">
        <v>378.60640714902843</v>
      </c>
      <c r="K9" s="18">
        <v>377.93390400376495</v>
      </c>
      <c r="L9" s="18">
        <v>380.7236682486249</v>
      </c>
      <c r="M9" s="18">
        <v>385.55096848057326</v>
      </c>
      <c r="N9" s="18">
        <v>385.94208211778107</v>
      </c>
      <c r="O9" s="18">
        <v>388.82843361131319</v>
      </c>
      <c r="P9" s="18">
        <v>389.42100967864934</v>
      </c>
      <c r="Q9" s="18">
        <v>386.08818924266006</v>
      </c>
      <c r="R9" s="18">
        <v>381.92749748081803</v>
      </c>
      <c r="S9" s="18">
        <v>383.90122069706388</v>
      </c>
      <c r="T9" s="18">
        <v>380.41075161592795</v>
      </c>
      <c r="U9" s="18">
        <v>367.67419160346338</v>
      </c>
      <c r="V9" s="18">
        <v>364.93612356288668</v>
      </c>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55" x14ac:dyDescent="0.25">
      <c r="A10" s="7" t="s">
        <v>343</v>
      </c>
      <c r="U10" s="18"/>
      <c r="V10" s="18">
        <v>363.78041970000004</v>
      </c>
      <c r="W10" s="18">
        <v>361.85282100000001</v>
      </c>
      <c r="X10" s="18">
        <v>358.83334840000003</v>
      </c>
      <c r="Y10" s="18">
        <v>357.01020360000001</v>
      </c>
      <c r="Z10" s="18">
        <v>355.32647840000004</v>
      </c>
      <c r="AA10" s="18">
        <v>353.44679109999998</v>
      </c>
      <c r="AB10" s="18">
        <v>351.71094040000003</v>
      </c>
      <c r="AC10" s="18">
        <v>349.88448869999996</v>
      </c>
      <c r="AD10" s="18">
        <v>348.33191119999998</v>
      </c>
      <c r="AE10" s="18">
        <v>346.78119059999995</v>
      </c>
      <c r="AF10" s="18">
        <v>345.1845017</v>
      </c>
      <c r="AG10" s="18">
        <v>343.65697639999996</v>
      </c>
      <c r="AH10" s="18">
        <v>342.16936719999995</v>
      </c>
      <c r="AI10" s="18">
        <v>341.4569985</v>
      </c>
      <c r="AJ10" s="18">
        <v>340.73649690000002</v>
      </c>
      <c r="AK10" s="18">
        <v>340.004392</v>
      </c>
      <c r="AL10" s="18">
        <v>339.31580709999997</v>
      </c>
      <c r="AM10" s="18">
        <v>338.61773900000003</v>
      </c>
      <c r="AN10" s="18">
        <v>337.8193038</v>
      </c>
      <c r="AO10" s="18">
        <v>337.05250390000003</v>
      </c>
      <c r="AP10" s="18">
        <v>336.26272399999999</v>
      </c>
      <c r="AQ10" s="18">
        <v>335.52708760000002</v>
      </c>
      <c r="AR10" s="18">
        <v>334.78859639999996</v>
      </c>
      <c r="AS10" s="18">
        <v>334.02764960000002</v>
      </c>
      <c r="AT10" s="18">
        <v>333.30943289999999</v>
      </c>
      <c r="AU10" s="18">
        <v>332.57613250000003</v>
      </c>
      <c r="AV10" s="18">
        <v>331.89698729999998</v>
      </c>
      <c r="AW10" s="18">
        <v>331.156136</v>
      </c>
      <c r="AX10" s="18"/>
      <c r="AY10" s="18"/>
      <c r="AZ10" s="18"/>
      <c r="BA10" s="18"/>
      <c r="BB10" s="18"/>
      <c r="BC10" s="18"/>
    </row>
    <row r="11" spans="1:55" x14ac:dyDescent="0.25">
      <c r="A11" s="7" t="s">
        <v>344</v>
      </c>
      <c r="F11" s="19"/>
      <c r="S11" s="19"/>
      <c r="U11" s="18"/>
      <c r="V11" s="18">
        <v>364.65797369999996</v>
      </c>
      <c r="W11" s="18">
        <v>363.0335068</v>
      </c>
      <c r="X11" s="18">
        <v>360.0602227</v>
      </c>
      <c r="Y11" s="18">
        <v>355.96185059999999</v>
      </c>
      <c r="Z11" s="18">
        <v>351.97613710000002</v>
      </c>
      <c r="AA11" s="18">
        <v>347.76229899999998</v>
      </c>
      <c r="AB11" s="18">
        <v>343.68738679999996</v>
      </c>
      <c r="AC11" s="18">
        <v>339.39762439999998</v>
      </c>
      <c r="AD11" s="18">
        <v>337.66092629999997</v>
      </c>
      <c r="AE11" s="18">
        <v>335.99038900000005</v>
      </c>
      <c r="AF11" s="18">
        <v>334.2879398</v>
      </c>
      <c r="AG11" s="18">
        <v>332.65656329999996</v>
      </c>
      <c r="AH11" s="18">
        <v>331.0634743</v>
      </c>
      <c r="AI11" s="18">
        <v>329.7596355</v>
      </c>
      <c r="AJ11" s="18">
        <v>328.44799619999998</v>
      </c>
      <c r="AK11" s="18">
        <v>327.12478930000003</v>
      </c>
      <c r="AL11" s="18">
        <v>325.84503720000004</v>
      </c>
      <c r="AM11" s="18">
        <v>324.28783110000001</v>
      </c>
      <c r="AN11" s="18">
        <v>322.52324629999998</v>
      </c>
      <c r="AO11" s="18">
        <v>320.79028869999996</v>
      </c>
      <c r="AP11" s="18">
        <v>319.03462000000002</v>
      </c>
      <c r="AQ11" s="18">
        <v>317.33425030000001</v>
      </c>
      <c r="AR11" s="18">
        <v>315.65252220000002</v>
      </c>
      <c r="AS11" s="18">
        <v>313.6535341</v>
      </c>
      <c r="AT11" s="18">
        <v>311.69716320000003</v>
      </c>
      <c r="AU11" s="18">
        <v>309.72559490000003</v>
      </c>
      <c r="AV11" s="18">
        <v>307.80802169999998</v>
      </c>
      <c r="AW11" s="18">
        <v>306.13065460000001</v>
      </c>
      <c r="AX11" s="18"/>
      <c r="AY11" s="18"/>
      <c r="AZ11" s="18"/>
      <c r="BA11" s="18"/>
      <c r="BB11" s="18"/>
      <c r="BC11" s="18"/>
    </row>
    <row r="12" spans="1:55" x14ac:dyDescent="0.25">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row>
    <row r="13" spans="1:55" x14ac:dyDescent="0.25">
      <c r="T13" s="18"/>
      <c r="U13" s="18"/>
      <c r="V13" s="18"/>
      <c r="W13" s="18"/>
      <c r="X13" s="18"/>
      <c r="Y13" s="18"/>
      <c r="Z13" s="18"/>
      <c r="AA13" s="18"/>
      <c r="AB13" s="18"/>
      <c r="AC13" s="18"/>
      <c r="AD13" s="18"/>
      <c r="AE13" s="18"/>
      <c r="AF13" s="18"/>
      <c r="AG13" s="18"/>
      <c r="AK13" s="10"/>
    </row>
    <row r="14" spans="1:55" x14ac:dyDescent="0.25">
      <c r="B14" s="17"/>
      <c r="C14" s="17"/>
      <c r="D14" s="17"/>
      <c r="G14" s="17"/>
      <c r="H14" s="17"/>
      <c r="I14" s="17"/>
      <c r="M14" s="20"/>
      <c r="O14" s="21"/>
      <c r="T14" s="18"/>
      <c r="U14" s="18"/>
      <c r="V14" s="18"/>
      <c r="W14" s="18"/>
      <c r="X14" s="18"/>
      <c r="Y14" s="18"/>
      <c r="Z14" s="18"/>
      <c r="AA14" s="18"/>
      <c r="AB14" s="18"/>
      <c r="AC14" s="18"/>
      <c r="AD14" s="18"/>
      <c r="AE14" s="18"/>
      <c r="AF14" s="18"/>
      <c r="AG14" s="18"/>
      <c r="AK14" s="18"/>
      <c r="AL14" s="18"/>
      <c r="AM14" s="18"/>
      <c r="AN14" s="18"/>
      <c r="AO14" s="18"/>
      <c r="AP14" s="18"/>
      <c r="AQ14" s="18"/>
      <c r="AR14" s="18"/>
      <c r="AS14" s="18"/>
      <c r="AT14" s="18"/>
      <c r="AU14" s="18"/>
      <c r="AV14" s="18"/>
      <c r="AW14" s="18"/>
    </row>
    <row r="15" spans="1:55" x14ac:dyDescent="0.25">
      <c r="B15" s="17"/>
      <c r="C15" s="17"/>
      <c r="D15" s="17"/>
      <c r="G15" s="17"/>
      <c r="H15" s="17"/>
      <c r="I15" s="17"/>
      <c r="K15" s="22"/>
      <c r="M15" s="20"/>
      <c r="T15" s="18"/>
      <c r="U15" s="18"/>
      <c r="V15" s="18"/>
      <c r="W15" s="18"/>
      <c r="X15" s="18"/>
      <c r="Y15" s="18"/>
      <c r="Z15" s="18"/>
      <c r="AA15" s="18"/>
      <c r="AB15" s="18"/>
      <c r="AC15" s="18"/>
      <c r="AD15" s="18"/>
      <c r="AE15" s="18"/>
      <c r="AF15" s="18"/>
      <c r="AG15" s="18"/>
      <c r="AK15" s="18"/>
      <c r="AL15" s="18"/>
      <c r="AM15" s="18"/>
      <c r="AN15" s="18"/>
      <c r="AO15" s="18"/>
      <c r="AP15" s="18"/>
      <c r="AQ15" s="23"/>
      <c r="AR15" s="18"/>
      <c r="AS15" s="18"/>
      <c r="AT15" s="18"/>
      <c r="AU15" s="18"/>
      <c r="AV15" s="18"/>
      <c r="AW15" s="18"/>
    </row>
    <row r="16" spans="1:55" x14ac:dyDescent="0.25">
      <c r="B16" s="17"/>
      <c r="C16" s="17"/>
      <c r="D16" s="17"/>
      <c r="G16" s="17"/>
      <c r="H16" s="17"/>
      <c r="I16" s="17"/>
      <c r="T16" s="18"/>
      <c r="U16" s="18"/>
      <c r="V16" s="18"/>
      <c r="W16" s="18"/>
      <c r="X16" s="18"/>
      <c r="Y16" s="18"/>
      <c r="Z16" s="18"/>
      <c r="AA16" s="18"/>
      <c r="AB16" s="18"/>
      <c r="AC16" s="18"/>
      <c r="AD16" s="18"/>
      <c r="AE16" s="18"/>
      <c r="AF16" s="18"/>
      <c r="AG16" s="18"/>
      <c r="AK16" s="18"/>
      <c r="AL16" s="18"/>
      <c r="AM16" s="18"/>
      <c r="AN16" s="18"/>
      <c r="AO16" s="18"/>
      <c r="AP16" s="18"/>
      <c r="AQ16" s="18"/>
      <c r="AR16" s="18"/>
      <c r="AS16" s="18"/>
      <c r="AT16" s="18"/>
      <c r="AU16" s="18"/>
      <c r="AV16" s="18"/>
      <c r="AW16" s="18"/>
    </row>
    <row r="17" spans="2:49" x14ac:dyDescent="0.25">
      <c r="B17" s="17"/>
      <c r="C17" s="17"/>
      <c r="D17" s="17"/>
      <c r="G17" s="17"/>
      <c r="H17" s="17"/>
      <c r="I17" s="17"/>
      <c r="T17" s="18"/>
      <c r="U17" s="18"/>
      <c r="V17" s="18"/>
      <c r="W17" s="18"/>
      <c r="X17" s="18"/>
      <c r="Y17" s="18"/>
      <c r="Z17" s="18"/>
      <c r="AA17" s="18"/>
      <c r="AB17" s="18"/>
      <c r="AC17" s="18"/>
      <c r="AD17" s="18"/>
      <c r="AE17" s="18"/>
      <c r="AF17" s="18"/>
      <c r="AG17" s="18"/>
      <c r="AK17" s="18"/>
      <c r="AL17" s="18"/>
      <c r="AM17" s="18"/>
      <c r="AN17" s="18"/>
      <c r="AO17" s="18"/>
      <c r="AP17" s="18"/>
      <c r="AQ17" s="18"/>
      <c r="AR17" s="18"/>
      <c r="AS17" s="18"/>
      <c r="AT17" s="18"/>
      <c r="AU17" s="18"/>
      <c r="AV17" s="18"/>
      <c r="AW17" s="18"/>
    </row>
    <row r="18" spans="2:49" x14ac:dyDescent="0.25">
      <c r="B18" s="17"/>
      <c r="C18" s="17"/>
      <c r="D18" s="17"/>
      <c r="G18" s="17"/>
      <c r="H18" s="17"/>
      <c r="I18" s="17"/>
      <c r="T18" s="18"/>
      <c r="U18" s="18"/>
      <c r="V18" s="18"/>
      <c r="W18" s="18"/>
      <c r="X18" s="18"/>
      <c r="Y18" s="18"/>
      <c r="Z18" s="18"/>
      <c r="AA18" s="18"/>
      <c r="AB18" s="18"/>
      <c r="AC18" s="18"/>
      <c r="AD18" s="18"/>
      <c r="AE18" s="18"/>
      <c r="AF18" s="18"/>
      <c r="AG18" s="18"/>
      <c r="AK18" s="18"/>
      <c r="AL18" s="18"/>
      <c r="AM18" s="18"/>
      <c r="AN18" s="18"/>
      <c r="AO18" s="18"/>
      <c r="AP18" s="18"/>
      <c r="AQ18" s="18"/>
      <c r="AR18" s="18"/>
      <c r="AS18" s="18"/>
      <c r="AT18" s="18"/>
      <c r="AU18" s="18"/>
      <c r="AV18" s="18"/>
      <c r="AW18" s="18"/>
    </row>
    <row r="19" spans="2:49" x14ac:dyDescent="0.25">
      <c r="B19" s="17"/>
      <c r="C19" s="17"/>
      <c r="D19" s="17"/>
      <c r="G19" s="17"/>
      <c r="H19" s="17"/>
      <c r="I19" s="17"/>
      <c r="T19" s="18"/>
      <c r="U19" s="18"/>
      <c r="V19" s="18"/>
      <c r="W19" s="18"/>
      <c r="X19" s="18"/>
      <c r="Y19" s="18"/>
      <c r="Z19" s="18"/>
      <c r="AA19" s="18"/>
      <c r="AB19" s="18"/>
      <c r="AC19" s="18"/>
      <c r="AD19" s="18"/>
      <c r="AE19" s="18"/>
      <c r="AF19" s="18"/>
      <c r="AG19" s="18"/>
    </row>
    <row r="20" spans="2:49" x14ac:dyDescent="0.25">
      <c r="B20" s="17"/>
      <c r="C20" s="17"/>
      <c r="D20" s="17"/>
      <c r="G20" s="17"/>
      <c r="H20" s="17"/>
      <c r="I20" s="17"/>
      <c r="T20" s="18"/>
      <c r="U20" s="18"/>
      <c r="V20" s="18"/>
      <c r="W20" s="18"/>
      <c r="X20" s="18"/>
      <c r="Y20" s="18"/>
      <c r="Z20" s="18"/>
      <c r="AA20" s="18"/>
      <c r="AB20" s="18"/>
      <c r="AC20" s="18"/>
      <c r="AD20" s="18"/>
      <c r="AE20" s="18"/>
      <c r="AF20" s="18"/>
      <c r="AG20" s="18"/>
      <c r="AK20" s="18"/>
      <c r="AL20" s="18"/>
      <c r="AM20" s="18"/>
      <c r="AN20" s="18"/>
      <c r="AO20" s="18"/>
      <c r="AP20" s="18"/>
      <c r="AQ20" s="18"/>
      <c r="AR20" s="18"/>
      <c r="AS20" s="18"/>
      <c r="AT20" s="18"/>
      <c r="AU20" s="18"/>
      <c r="AV20" s="18"/>
      <c r="AW20" s="18"/>
    </row>
    <row r="21" spans="2:49" x14ac:dyDescent="0.25">
      <c r="B21" s="17"/>
      <c r="C21" s="17"/>
      <c r="D21" s="17"/>
      <c r="G21" s="17"/>
      <c r="H21" s="17"/>
      <c r="I21" s="17"/>
      <c r="T21" s="18"/>
      <c r="U21" s="18"/>
      <c r="V21" s="18"/>
      <c r="W21" s="18"/>
      <c r="X21" s="18"/>
      <c r="Y21" s="18"/>
      <c r="Z21" s="18"/>
      <c r="AA21" s="18"/>
      <c r="AB21" s="18"/>
      <c r="AC21" s="18"/>
      <c r="AD21" s="18"/>
      <c r="AE21" s="18"/>
      <c r="AF21" s="18"/>
      <c r="AG21" s="18"/>
      <c r="AK21" s="18"/>
      <c r="AL21" s="18"/>
      <c r="AM21" s="18"/>
      <c r="AN21" s="18"/>
      <c r="AO21" s="18"/>
      <c r="AP21" s="18"/>
      <c r="AQ21" s="18"/>
      <c r="AR21" s="18"/>
      <c r="AS21" s="18"/>
      <c r="AT21" s="18"/>
      <c r="AU21" s="18"/>
      <c r="AV21" s="18"/>
      <c r="AW21" s="18"/>
    </row>
    <row r="22" spans="2:49" x14ac:dyDescent="0.25">
      <c r="B22" s="17"/>
      <c r="C22" s="17"/>
      <c r="D22" s="17"/>
      <c r="G22" s="17"/>
      <c r="H22" s="17"/>
      <c r="I22" s="17"/>
      <c r="T22" s="18"/>
      <c r="U22" s="18"/>
      <c r="V22" s="18"/>
      <c r="W22" s="18"/>
      <c r="X22" s="18"/>
      <c r="Y22" s="18"/>
      <c r="Z22" s="18"/>
      <c r="AA22" s="18"/>
      <c r="AB22" s="18"/>
      <c r="AC22" s="18"/>
      <c r="AD22" s="18"/>
      <c r="AE22" s="18"/>
      <c r="AF22" s="18"/>
      <c r="AG22" s="18"/>
      <c r="AK22" s="18"/>
      <c r="AL22" s="18"/>
      <c r="AM22" s="18"/>
      <c r="AN22" s="18"/>
      <c r="AO22" s="18"/>
      <c r="AP22" s="18"/>
      <c r="AQ22" s="18"/>
      <c r="AR22" s="18"/>
      <c r="AS22" s="18"/>
      <c r="AT22" s="18"/>
      <c r="AU22" s="18"/>
      <c r="AV22" s="18"/>
      <c r="AW22" s="18"/>
    </row>
    <row r="23" spans="2:49" x14ac:dyDescent="0.25">
      <c r="B23" s="17"/>
      <c r="C23" s="17"/>
      <c r="D23" s="17"/>
      <c r="G23" s="17"/>
      <c r="H23" s="17"/>
      <c r="I23" s="17"/>
      <c r="T23" s="18"/>
      <c r="U23" s="18"/>
      <c r="V23" s="18"/>
      <c r="W23" s="18"/>
      <c r="X23" s="24"/>
      <c r="Y23" s="24"/>
      <c r="Z23" s="24"/>
      <c r="AA23" s="24"/>
      <c r="AB23" s="24"/>
      <c r="AC23" s="24"/>
      <c r="AD23" s="24"/>
      <c r="AE23" s="24"/>
      <c r="AF23" s="24"/>
      <c r="AG23" s="24"/>
      <c r="AH23" s="24"/>
      <c r="AI23" s="24"/>
      <c r="AJ23" s="24"/>
      <c r="AK23" s="24"/>
      <c r="AL23" s="24"/>
      <c r="AM23" s="18"/>
      <c r="AN23" s="18"/>
      <c r="AO23" s="18"/>
      <c r="AP23" s="18"/>
      <c r="AQ23" s="18"/>
      <c r="AR23" s="18"/>
      <c r="AS23" s="18"/>
      <c r="AT23" s="18"/>
      <c r="AU23" s="18"/>
      <c r="AV23" s="18"/>
      <c r="AW23" s="18"/>
    </row>
    <row r="24" spans="2:49" x14ac:dyDescent="0.25">
      <c r="B24" s="17"/>
      <c r="C24" s="17"/>
      <c r="D24" s="17"/>
      <c r="G24" s="17"/>
      <c r="H24" s="17"/>
      <c r="I24" s="17"/>
      <c r="T24" s="18"/>
      <c r="U24" s="18"/>
      <c r="V24" s="18"/>
      <c r="W24" s="18"/>
      <c r="X24" s="18"/>
      <c r="Y24" s="18"/>
      <c r="Z24" s="18"/>
      <c r="AA24" s="18"/>
      <c r="AB24" s="18"/>
      <c r="AC24" s="18"/>
      <c r="AD24" s="18"/>
      <c r="AE24" s="18"/>
      <c r="AF24" s="18"/>
      <c r="AG24" s="18"/>
      <c r="AH24" s="18"/>
      <c r="AI24" s="18"/>
      <c r="AJ24" s="18"/>
      <c r="AK24" s="18"/>
      <c r="AL24" s="18"/>
    </row>
    <row r="25" spans="2:49" x14ac:dyDescent="0.25">
      <c r="B25" s="17"/>
      <c r="C25" s="17"/>
      <c r="D25" s="17"/>
      <c r="G25" s="17"/>
      <c r="H25" s="17"/>
      <c r="I25" s="17"/>
      <c r="T25" s="18"/>
      <c r="U25" s="18"/>
      <c r="V25" s="23"/>
      <c r="W25" s="18"/>
      <c r="X25" s="18"/>
      <c r="Y25" s="18"/>
      <c r="Z25" s="18"/>
      <c r="AA25" s="18"/>
      <c r="AB25" s="18"/>
      <c r="AC25" s="18"/>
      <c r="AD25" s="18"/>
      <c r="AE25" s="18"/>
      <c r="AF25" s="18"/>
      <c r="AG25" s="18"/>
    </row>
    <row r="26" spans="2:49" x14ac:dyDescent="0.25">
      <c r="B26" s="17"/>
      <c r="C26" s="17"/>
      <c r="D26" s="17"/>
      <c r="G26" s="17"/>
      <c r="H26" s="17"/>
      <c r="I26" s="17"/>
      <c r="Q26" s="10"/>
      <c r="T26" s="18"/>
      <c r="U26" s="18"/>
      <c r="V26" s="18"/>
      <c r="W26" s="18"/>
      <c r="X26" s="18"/>
      <c r="Y26" s="18"/>
      <c r="Z26" s="18"/>
      <c r="AA26" s="18"/>
      <c r="AB26" s="18"/>
      <c r="AC26" s="18"/>
      <c r="AD26" s="18"/>
      <c r="AE26" s="18"/>
      <c r="AF26" s="18"/>
      <c r="AG26" s="18"/>
    </row>
    <row r="27" spans="2:49" x14ac:dyDescent="0.25">
      <c r="B27" s="17"/>
      <c r="C27" s="17"/>
      <c r="D27" s="17"/>
      <c r="G27" s="17"/>
      <c r="H27" s="17"/>
      <c r="I27" s="17"/>
      <c r="Q27" s="10"/>
      <c r="T27" s="18"/>
      <c r="U27" s="18"/>
      <c r="V27" s="18"/>
      <c r="W27" s="18"/>
      <c r="X27" s="18"/>
      <c r="Y27" s="18"/>
      <c r="Z27" s="18"/>
      <c r="AA27" s="18"/>
      <c r="AB27" s="18"/>
      <c r="AC27" s="18"/>
      <c r="AD27" s="18"/>
      <c r="AE27" s="18"/>
      <c r="AF27" s="18"/>
      <c r="AG27" s="18"/>
    </row>
    <row r="28" spans="2:49" x14ac:dyDescent="0.25">
      <c r="B28" s="17"/>
      <c r="C28" s="17"/>
      <c r="D28" s="17"/>
      <c r="G28" s="17"/>
      <c r="H28" s="17"/>
      <c r="I28" s="17"/>
      <c r="Q28" s="10"/>
      <c r="T28" s="18"/>
      <c r="U28" s="18"/>
      <c r="V28" s="18"/>
      <c r="W28" s="18"/>
      <c r="X28" s="18"/>
      <c r="Y28" s="18"/>
      <c r="Z28" s="18"/>
      <c r="AA28" s="18"/>
      <c r="AB28" s="18"/>
      <c r="AC28" s="18"/>
      <c r="AD28" s="18"/>
      <c r="AE28" s="18"/>
      <c r="AF28" s="18"/>
      <c r="AG28" s="18"/>
    </row>
    <row r="29" spans="2:49" x14ac:dyDescent="0.25">
      <c r="B29" s="17"/>
      <c r="C29" s="17"/>
      <c r="D29" s="17"/>
      <c r="G29" s="17"/>
      <c r="H29" s="17"/>
      <c r="I29" s="17"/>
      <c r="Q29" s="10"/>
      <c r="T29" s="18"/>
      <c r="U29" s="18"/>
      <c r="V29" s="18"/>
      <c r="W29" s="18"/>
      <c r="X29" s="18"/>
      <c r="Y29" s="18"/>
      <c r="Z29" s="18"/>
      <c r="AA29" s="18"/>
      <c r="AB29" s="18"/>
      <c r="AC29" s="18"/>
      <c r="AD29" s="18"/>
      <c r="AE29" s="18"/>
      <c r="AF29" s="18"/>
      <c r="AG29" s="18"/>
    </row>
    <row r="30" spans="2:49" x14ac:dyDescent="0.25">
      <c r="B30" s="17"/>
      <c r="C30" s="17"/>
      <c r="D30" s="17"/>
      <c r="G30" s="17"/>
      <c r="H30" s="17"/>
      <c r="I30" s="17"/>
      <c r="Q30" s="10"/>
      <c r="T30" s="18"/>
      <c r="U30" s="18"/>
      <c r="V30" s="18"/>
      <c r="W30" s="18"/>
      <c r="X30" s="18"/>
      <c r="Y30" s="18"/>
      <c r="Z30" s="18"/>
      <c r="AA30" s="18"/>
      <c r="AB30" s="18"/>
      <c r="AC30" s="18"/>
      <c r="AD30" s="18"/>
      <c r="AE30" s="18"/>
      <c r="AF30" s="18"/>
      <c r="AG30" s="18"/>
    </row>
    <row r="31" spans="2:49" x14ac:dyDescent="0.25">
      <c r="B31" s="17"/>
      <c r="C31" s="17"/>
      <c r="D31" s="17"/>
      <c r="G31" s="17"/>
      <c r="H31" s="17"/>
      <c r="I31" s="17"/>
      <c r="Q31" s="10"/>
      <c r="T31" s="18"/>
      <c r="U31" s="18"/>
      <c r="V31" s="18"/>
      <c r="W31" s="18"/>
      <c r="X31" s="18"/>
      <c r="Y31" s="18"/>
      <c r="Z31" s="18"/>
      <c r="AA31" s="18"/>
      <c r="AB31" s="18"/>
      <c r="AC31" s="18"/>
      <c r="AD31" s="18"/>
      <c r="AE31" s="18"/>
      <c r="AF31" s="18"/>
      <c r="AG31" s="18"/>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9321-93F0-4D4E-B586-97994074A5FC}">
  <dimension ref="A1:C23"/>
  <sheetViews>
    <sheetView workbookViewId="0">
      <selection activeCell="I27" sqref="I27"/>
    </sheetView>
  </sheetViews>
  <sheetFormatPr defaultColWidth="9.140625" defaultRowHeight="14.25" x14ac:dyDescent="0.25"/>
  <cols>
    <col min="1" max="1" width="49.42578125" style="13" bestFit="1" customWidth="1"/>
    <col min="2" max="2" width="26.28515625" style="13" bestFit="1" customWidth="1"/>
    <col min="3" max="16384" width="9.140625" style="13"/>
  </cols>
  <sheetData>
    <row r="1" spans="1:3" s="4" customFormat="1" x14ac:dyDescent="0.25">
      <c r="A1" s="4" t="s">
        <v>305</v>
      </c>
    </row>
    <row r="2" spans="1:3" s="4" customFormat="1" x14ac:dyDescent="0.25">
      <c r="A2" s="4" t="s">
        <v>179</v>
      </c>
      <c r="B2" s="4" t="s">
        <v>241</v>
      </c>
    </row>
    <row r="4" spans="1:3" x14ac:dyDescent="0.25">
      <c r="A4" s="14" t="s">
        <v>166</v>
      </c>
      <c r="B4" s="14" t="s">
        <v>167</v>
      </c>
    </row>
    <row r="5" spans="1:3" x14ac:dyDescent="0.25">
      <c r="A5" s="15">
        <v>0</v>
      </c>
      <c r="B5" s="13">
        <v>0</v>
      </c>
      <c r="C5" s="13">
        <v>0</v>
      </c>
    </row>
    <row r="6" spans="1:3" x14ac:dyDescent="0.25">
      <c r="A6" s="15">
        <v>18</v>
      </c>
      <c r="B6" s="13">
        <v>5</v>
      </c>
    </row>
    <row r="7" spans="1:3" x14ac:dyDescent="0.25">
      <c r="A7" s="15">
        <v>22</v>
      </c>
      <c r="B7" s="13">
        <v>5</v>
      </c>
    </row>
    <row r="8" spans="1:3" x14ac:dyDescent="0.25">
      <c r="A8" s="15">
        <v>27</v>
      </c>
      <c r="B8" s="13">
        <v>20</v>
      </c>
    </row>
    <row r="9" spans="1:3" x14ac:dyDescent="0.25">
      <c r="A9" s="15">
        <v>32</v>
      </c>
      <c r="B9" s="13">
        <v>25</v>
      </c>
      <c r="C9" s="13">
        <v>30</v>
      </c>
    </row>
    <row r="10" spans="1:3" x14ac:dyDescent="0.25">
      <c r="A10" s="15">
        <v>38</v>
      </c>
      <c r="B10" s="13">
        <v>45</v>
      </c>
    </row>
    <row r="11" spans="1:3" x14ac:dyDescent="0.25">
      <c r="A11" s="15">
        <v>42</v>
      </c>
      <c r="B11" s="13">
        <v>50</v>
      </c>
    </row>
    <row r="12" spans="1:3" x14ac:dyDescent="0.25">
      <c r="A12" s="15">
        <v>48</v>
      </c>
      <c r="B12" s="13">
        <v>65</v>
      </c>
    </row>
    <row r="13" spans="1:3" x14ac:dyDescent="0.25">
      <c r="A13" s="15">
        <v>52</v>
      </c>
      <c r="B13" s="13">
        <v>75</v>
      </c>
    </row>
    <row r="14" spans="1:3" x14ac:dyDescent="0.25">
      <c r="A14" s="15">
        <v>58</v>
      </c>
      <c r="B14" s="13">
        <v>100</v>
      </c>
    </row>
    <row r="15" spans="1:3" x14ac:dyDescent="0.25">
      <c r="A15" s="15">
        <v>62</v>
      </c>
      <c r="B15" s="13">
        <v>110</v>
      </c>
      <c r="C15" s="13">
        <v>60</v>
      </c>
    </row>
    <row r="16" spans="1:3" x14ac:dyDescent="0.25">
      <c r="A16" s="15">
        <v>68</v>
      </c>
      <c r="B16" s="13">
        <v>150</v>
      </c>
    </row>
    <row r="17" spans="1:3" x14ac:dyDescent="0.25">
      <c r="A17" s="15">
        <v>72</v>
      </c>
      <c r="B17" s="13">
        <v>155</v>
      </c>
    </row>
    <row r="18" spans="1:3" x14ac:dyDescent="0.25">
      <c r="A18" s="15">
        <v>78</v>
      </c>
      <c r="B18" s="13">
        <v>160</v>
      </c>
    </row>
    <row r="19" spans="1:3" x14ac:dyDescent="0.25">
      <c r="A19" s="15">
        <v>82</v>
      </c>
      <c r="B19" s="13">
        <v>700</v>
      </c>
    </row>
    <row r="20" spans="1:3" x14ac:dyDescent="0.25">
      <c r="A20" s="15">
        <v>90</v>
      </c>
      <c r="B20" s="13">
        <v>1000</v>
      </c>
      <c r="C20" s="13">
        <v>90</v>
      </c>
    </row>
    <row r="23" spans="1:3" x14ac:dyDescent="0.25">
      <c r="C23" s="1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46FB-2725-4B49-889E-BCE50F910292}">
  <dimension ref="A1:P48"/>
  <sheetViews>
    <sheetView workbookViewId="0">
      <selection activeCell="R33" sqref="R33"/>
    </sheetView>
  </sheetViews>
  <sheetFormatPr defaultColWidth="9.140625" defaultRowHeight="14.25" x14ac:dyDescent="0.25"/>
  <cols>
    <col min="1" max="16384" width="9.140625" style="7"/>
  </cols>
  <sheetData>
    <row r="1" spans="1:16" s="4" customFormat="1" x14ac:dyDescent="0.25">
      <c r="A1" s="4" t="s">
        <v>306</v>
      </c>
    </row>
    <row r="2" spans="1:16" s="4" customFormat="1" x14ac:dyDescent="0.25">
      <c r="A2" s="4" t="s">
        <v>2</v>
      </c>
      <c r="B2" s="11" t="s">
        <v>242</v>
      </c>
    </row>
    <row r="3" spans="1:16" s="4" customFormat="1" x14ac:dyDescent="0.25">
      <c r="B3" s="11" t="s">
        <v>243</v>
      </c>
    </row>
    <row r="4" spans="1:16" s="4" customFormat="1" x14ac:dyDescent="0.25">
      <c r="B4" s="11" t="s">
        <v>244</v>
      </c>
    </row>
    <row r="5" spans="1:16" s="4" customFormat="1" x14ac:dyDescent="0.25">
      <c r="B5" s="11" t="s">
        <v>245</v>
      </c>
    </row>
    <row r="6" spans="1:16" x14ac:dyDescent="0.25">
      <c r="B6" s="12"/>
    </row>
    <row r="7" spans="1:16" x14ac:dyDescent="0.25">
      <c r="A7" s="7" t="s">
        <v>168</v>
      </c>
    </row>
    <row r="8" spans="1:16" x14ac:dyDescent="0.25">
      <c r="B8" s="7">
        <v>1990</v>
      </c>
      <c r="C8" s="7">
        <v>2005</v>
      </c>
      <c r="D8" s="7">
        <v>2010</v>
      </c>
      <c r="E8" s="7">
        <v>2015</v>
      </c>
      <c r="F8" s="7">
        <v>2020</v>
      </c>
      <c r="G8" s="7">
        <v>2021</v>
      </c>
      <c r="H8" s="7">
        <v>2022</v>
      </c>
      <c r="I8" s="7">
        <v>2023</v>
      </c>
      <c r="J8" s="7">
        <v>2024</v>
      </c>
      <c r="K8" s="7">
        <v>2025</v>
      </c>
      <c r="L8" s="7">
        <v>2030</v>
      </c>
      <c r="M8" s="7">
        <v>2035</v>
      </c>
      <c r="N8" s="7">
        <v>2040</v>
      </c>
      <c r="O8" s="7">
        <v>2045</v>
      </c>
      <c r="P8" s="7">
        <v>2050</v>
      </c>
    </row>
    <row r="9" spans="1:16" x14ac:dyDescent="0.25">
      <c r="A9" s="7" t="s">
        <v>169</v>
      </c>
      <c r="B9" s="7">
        <v>483</v>
      </c>
      <c r="C9" s="7">
        <v>392</v>
      </c>
      <c r="D9" s="7">
        <v>381</v>
      </c>
      <c r="E9" s="7">
        <v>386</v>
      </c>
      <c r="F9" s="7">
        <v>384</v>
      </c>
      <c r="G9" s="7">
        <v>380</v>
      </c>
      <c r="H9" s="7">
        <v>368</v>
      </c>
      <c r="I9" s="7">
        <v>365</v>
      </c>
    </row>
    <row r="10" spans="1:16" x14ac:dyDescent="0.25">
      <c r="A10" s="7" t="s">
        <v>170</v>
      </c>
      <c r="D10" s="7">
        <v>381</v>
      </c>
      <c r="E10" s="7">
        <v>381</v>
      </c>
      <c r="F10" s="7">
        <v>381</v>
      </c>
      <c r="G10" s="7">
        <v>378.62484599999999</v>
      </c>
      <c r="H10" s="7">
        <v>376.24969199999998</v>
      </c>
      <c r="I10" s="7">
        <v>373.87491900000003</v>
      </c>
      <c r="J10" s="7">
        <v>371.49976499999997</v>
      </c>
      <c r="K10" s="7">
        <v>369.12461100000002</v>
      </c>
      <c r="L10" s="7">
        <v>357.24922199999997</v>
      </c>
      <c r="M10" s="7">
        <v>327.99870900000002</v>
      </c>
      <c r="N10" s="7">
        <v>298.74819600000001</v>
      </c>
      <c r="O10" s="7">
        <v>272.63750399999998</v>
      </c>
      <c r="P10" s="7">
        <v>246.412893</v>
      </c>
    </row>
    <row r="11" spans="1:16" x14ac:dyDescent="0.25">
      <c r="A11" s="7" t="s">
        <v>171</v>
      </c>
      <c r="D11" s="7">
        <v>381</v>
      </c>
      <c r="E11" s="7">
        <v>381</v>
      </c>
      <c r="F11" s="7">
        <v>381</v>
      </c>
      <c r="G11" s="7">
        <v>378.62484599999999</v>
      </c>
      <c r="H11" s="7">
        <v>376.24969199999998</v>
      </c>
      <c r="I11" s="7">
        <v>373.87491900000003</v>
      </c>
      <c r="J11" s="7">
        <v>371.49976499999997</v>
      </c>
      <c r="K11" s="7">
        <v>369.12461100000002</v>
      </c>
      <c r="L11" s="7">
        <v>357.24922199999997</v>
      </c>
      <c r="M11" s="7">
        <v>312.71679900000004</v>
      </c>
      <c r="N11" s="7">
        <v>268.18437599999999</v>
      </c>
      <c r="O11" s="7">
        <v>257.29882499999997</v>
      </c>
      <c r="P11" s="7">
        <v>246.412893</v>
      </c>
    </row>
    <row r="12" spans="1:16" x14ac:dyDescent="0.25">
      <c r="A12" s="7" t="s">
        <v>172</v>
      </c>
      <c r="D12" s="7">
        <v>381</v>
      </c>
      <c r="E12" s="7">
        <v>381</v>
      </c>
      <c r="F12" s="7">
        <v>381</v>
      </c>
      <c r="G12" s="7">
        <v>378.62484599999999</v>
      </c>
      <c r="H12" s="7">
        <v>376.24969199999998</v>
      </c>
      <c r="I12" s="7">
        <v>373.87491900000003</v>
      </c>
      <c r="J12" s="7">
        <v>371.49976499999997</v>
      </c>
      <c r="K12" s="7">
        <v>369.12461100000002</v>
      </c>
      <c r="L12" s="7">
        <v>357.24922199999997</v>
      </c>
      <c r="M12" s="7">
        <v>282.03906000000001</v>
      </c>
      <c r="N12" s="7">
        <v>206.82851700000001</v>
      </c>
      <c r="O12" s="7">
        <v>199.40663699999999</v>
      </c>
      <c r="P12" s="7">
        <v>191.984376</v>
      </c>
    </row>
    <row r="13" spans="1:16" x14ac:dyDescent="0.25">
      <c r="A13" s="7" t="s">
        <v>173</v>
      </c>
      <c r="D13" s="7">
        <v>381</v>
      </c>
      <c r="E13" s="7">
        <v>381</v>
      </c>
      <c r="F13" s="7">
        <v>381</v>
      </c>
      <c r="G13" s="7">
        <v>371.85599999999999</v>
      </c>
      <c r="H13" s="7">
        <v>362.71199999999999</v>
      </c>
      <c r="I13" s="7">
        <v>353.56800000000004</v>
      </c>
      <c r="J13" s="7">
        <v>344.42400000000004</v>
      </c>
      <c r="K13" s="7">
        <v>335.28000000000003</v>
      </c>
      <c r="L13" s="7">
        <v>289.56</v>
      </c>
      <c r="M13" s="7">
        <v>243.84</v>
      </c>
      <c r="N13" s="7">
        <v>198.12</v>
      </c>
      <c r="O13" s="7">
        <v>152.4</v>
      </c>
      <c r="P13" s="7">
        <v>152.4</v>
      </c>
    </row>
    <row r="14" spans="1:16" x14ac:dyDescent="0.25">
      <c r="A14" s="7" t="s">
        <v>174</v>
      </c>
      <c r="D14" s="7">
        <v>381</v>
      </c>
      <c r="E14" s="7">
        <v>356.65829100000002</v>
      </c>
      <c r="F14" s="7">
        <v>332.31658200000004</v>
      </c>
      <c r="G14" s="7">
        <v>327.44816400000002</v>
      </c>
      <c r="H14" s="7">
        <v>322.579746</v>
      </c>
      <c r="I14" s="7">
        <v>317.71170899999998</v>
      </c>
      <c r="J14" s="7">
        <v>312.84329100000002</v>
      </c>
      <c r="K14" s="7">
        <v>307.974873</v>
      </c>
      <c r="L14" s="7">
        <v>283.63316400000002</v>
      </c>
      <c r="M14" s="7">
        <v>264.159873</v>
      </c>
      <c r="N14" s="7">
        <v>244.68658199999999</v>
      </c>
      <c r="O14" s="7">
        <v>225.21329100000003</v>
      </c>
      <c r="P14" s="7">
        <v>205.74</v>
      </c>
    </row>
    <row r="15" spans="1:16" x14ac:dyDescent="0.25">
      <c r="A15" s="7" t="s">
        <v>175</v>
      </c>
      <c r="D15" s="7">
        <v>381</v>
      </c>
      <c r="E15" s="7">
        <v>381</v>
      </c>
      <c r="F15" s="7">
        <v>381</v>
      </c>
      <c r="G15" s="7">
        <v>374.79008100000004</v>
      </c>
      <c r="H15" s="7">
        <v>368.58016199999997</v>
      </c>
      <c r="I15" s="7">
        <v>362.37024300000002</v>
      </c>
      <c r="J15" s="7">
        <v>356.160324</v>
      </c>
      <c r="K15" s="7">
        <v>349.95040499999999</v>
      </c>
      <c r="L15" s="7">
        <v>318.90081000000004</v>
      </c>
      <c r="M15" s="7">
        <v>303.37582200000003</v>
      </c>
      <c r="N15" s="7">
        <v>287.85121500000002</v>
      </c>
      <c r="O15" s="7">
        <v>272.32660799999996</v>
      </c>
      <c r="P15" s="7">
        <v>256.80161999999996</v>
      </c>
    </row>
    <row r="45" spans="2:2" x14ac:dyDescent="0.25">
      <c r="B45" s="12"/>
    </row>
    <row r="46" spans="2:2" x14ac:dyDescent="0.25">
      <c r="B46" s="12"/>
    </row>
    <row r="47" spans="2:2" x14ac:dyDescent="0.25">
      <c r="B47" s="12"/>
    </row>
    <row r="48" spans="2:2" x14ac:dyDescent="0.25">
      <c r="B48" s="1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4C70-640C-4A29-B84F-54DAE33A32C2}">
  <dimension ref="A1:F17"/>
  <sheetViews>
    <sheetView workbookViewId="0">
      <selection activeCell="X41" sqref="X41"/>
    </sheetView>
  </sheetViews>
  <sheetFormatPr defaultColWidth="9.140625" defaultRowHeight="14.25" x14ac:dyDescent="0.25"/>
  <cols>
    <col min="1" max="16384" width="9.140625" style="7"/>
  </cols>
  <sheetData>
    <row r="1" spans="1:6" s="4" customFormat="1" x14ac:dyDescent="0.25">
      <c r="A1" s="4" t="s">
        <v>307</v>
      </c>
    </row>
    <row r="2" spans="1:6" s="4" customFormat="1" x14ac:dyDescent="0.25">
      <c r="A2" s="4" t="s">
        <v>179</v>
      </c>
      <c r="B2" s="4" t="s">
        <v>241</v>
      </c>
    </row>
    <row r="4" spans="1:6" x14ac:dyDescent="0.25">
      <c r="A4" s="7" t="s">
        <v>176</v>
      </c>
    </row>
    <row r="5" spans="1:6" x14ac:dyDescent="0.25">
      <c r="A5" s="7" t="s">
        <v>177</v>
      </c>
      <c r="B5" s="7">
        <v>2015</v>
      </c>
      <c r="C5" s="7">
        <v>2020</v>
      </c>
      <c r="D5" s="7" t="s">
        <v>346</v>
      </c>
      <c r="E5" s="7">
        <v>2040</v>
      </c>
      <c r="F5" s="7">
        <v>2050</v>
      </c>
    </row>
    <row r="6" spans="1:6" x14ac:dyDescent="0.25">
      <c r="A6" s="7" t="s">
        <v>289</v>
      </c>
      <c r="D6" s="7">
        <v>-212</v>
      </c>
    </row>
    <row r="7" spans="1:6" x14ac:dyDescent="0.25">
      <c r="A7" s="7" t="s">
        <v>345</v>
      </c>
      <c r="B7" s="7">
        <v>-323.75649835651791</v>
      </c>
      <c r="E7" s="7">
        <v>-317</v>
      </c>
      <c r="F7" s="7">
        <v>-334</v>
      </c>
    </row>
    <row r="8" spans="1:6" x14ac:dyDescent="0.25">
      <c r="A8" s="7" t="s">
        <v>172</v>
      </c>
      <c r="B8" s="7">
        <v>-323.75649835651791</v>
      </c>
      <c r="E8" s="7">
        <v>-360</v>
      </c>
      <c r="F8" s="7">
        <v>-388.36295903258349</v>
      </c>
    </row>
    <row r="10" spans="1:6" x14ac:dyDescent="0.25">
      <c r="A10" s="7" t="s">
        <v>178</v>
      </c>
    </row>
    <row r="11" spans="1:6" x14ac:dyDescent="0.25">
      <c r="A11" s="7" t="s">
        <v>177</v>
      </c>
      <c r="B11" s="7">
        <v>2015</v>
      </c>
      <c r="C11" s="7">
        <v>2020</v>
      </c>
      <c r="D11" s="7" t="s">
        <v>346</v>
      </c>
      <c r="E11" s="7">
        <v>2040</v>
      </c>
      <c r="F11" s="7">
        <v>2050</v>
      </c>
    </row>
    <row r="12" spans="1:6" x14ac:dyDescent="0.25">
      <c r="A12" s="7" t="s">
        <v>289</v>
      </c>
      <c r="D12" s="7">
        <v>-5</v>
      </c>
    </row>
    <row r="13" spans="1:6" x14ac:dyDescent="0.25">
      <c r="A13" s="7" t="s">
        <v>345</v>
      </c>
      <c r="B13" s="7">
        <v>0</v>
      </c>
      <c r="C13" s="7">
        <v>0</v>
      </c>
      <c r="D13" s="7">
        <v>0</v>
      </c>
      <c r="E13" s="7">
        <v>-75</v>
      </c>
      <c r="F13" s="7">
        <v>-114</v>
      </c>
    </row>
    <row r="14" spans="1:6" x14ac:dyDescent="0.25">
      <c r="A14" s="7" t="s">
        <v>172</v>
      </c>
      <c r="B14" s="7">
        <v>0</v>
      </c>
      <c r="C14" s="7">
        <v>0</v>
      </c>
      <c r="D14" s="7">
        <v>0</v>
      </c>
      <c r="E14" s="7">
        <v>-27</v>
      </c>
      <c r="F14" s="7">
        <v>-40</v>
      </c>
    </row>
    <row r="17" spans="1:1" x14ac:dyDescent="0.25">
      <c r="A17" s="7" t="s">
        <v>276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D709F-83E0-48B7-8FBF-26FF97F84BF1}">
  <dimension ref="A1:AU9"/>
  <sheetViews>
    <sheetView zoomScaleNormal="100" workbookViewId="0">
      <selection activeCell="F15" sqref="F15"/>
    </sheetView>
  </sheetViews>
  <sheetFormatPr defaultRowHeight="15" x14ac:dyDescent="0.25"/>
  <cols>
    <col min="1" max="1" width="43.42578125" style="3" bestFit="1" customWidth="1"/>
    <col min="2" max="16384" width="9.140625" style="3"/>
  </cols>
  <sheetData>
    <row r="1" spans="1:47" s="4" customFormat="1" ht="14.25" x14ac:dyDescent="0.25">
      <c r="A1" s="4" t="s">
        <v>348</v>
      </c>
    </row>
    <row r="2" spans="1:47" s="4" customFormat="1" ht="14.25" x14ac:dyDescent="0.25">
      <c r="A2" s="4" t="s">
        <v>179</v>
      </c>
      <c r="B2" s="4" t="s">
        <v>349</v>
      </c>
    </row>
    <row r="4" spans="1:47" x14ac:dyDescent="0.25">
      <c r="A4" s="45"/>
      <c r="B4" s="46">
        <v>2005</v>
      </c>
      <c r="C4" s="45"/>
      <c r="D4" s="45"/>
      <c r="E4" s="45"/>
      <c r="F4" s="45"/>
      <c r="G4" s="45">
        <v>2010</v>
      </c>
      <c r="H4" s="45"/>
      <c r="I4" s="45"/>
      <c r="J4" s="45"/>
      <c r="K4" s="45"/>
      <c r="L4" s="45">
        <v>2015</v>
      </c>
      <c r="M4" s="45"/>
      <c r="N4" s="45"/>
      <c r="O4" s="45"/>
      <c r="P4" s="45"/>
      <c r="Q4" s="45">
        <v>2020</v>
      </c>
      <c r="R4" s="45"/>
      <c r="S4" s="45"/>
      <c r="T4" s="45"/>
      <c r="V4" s="3">
        <v>2025</v>
      </c>
      <c r="AA4" s="3">
        <v>2030</v>
      </c>
      <c r="AF4" s="3">
        <v>2035</v>
      </c>
      <c r="AK4" s="3">
        <v>2040</v>
      </c>
      <c r="AP4" s="3">
        <v>2045</v>
      </c>
      <c r="AU4" s="3">
        <v>2050</v>
      </c>
    </row>
    <row r="5" spans="1:47" x14ac:dyDescent="0.25">
      <c r="A5" s="45" t="s">
        <v>347</v>
      </c>
      <c r="B5" s="47">
        <v>0</v>
      </c>
      <c r="C5" s="47">
        <v>0</v>
      </c>
      <c r="D5" s="47">
        <v>-0.01</v>
      </c>
      <c r="E5" s="47">
        <v>-0.04</v>
      </c>
      <c r="F5" s="47">
        <v>-0.13</v>
      </c>
      <c r="G5" s="47">
        <v>-0.1</v>
      </c>
      <c r="H5" s="47">
        <v>-0.14000000000000001</v>
      </c>
      <c r="I5" s="47">
        <v>-0.15</v>
      </c>
      <c r="J5" s="47">
        <v>-0.18</v>
      </c>
      <c r="K5" s="47">
        <v>-0.22</v>
      </c>
      <c r="L5" s="47">
        <v>-0.2</v>
      </c>
      <c r="M5" s="47">
        <v>-0.2</v>
      </c>
      <c r="N5" s="47">
        <v>-0.17</v>
      </c>
      <c r="O5" s="47">
        <v>-0.18</v>
      </c>
      <c r="P5" s="47">
        <v>-0.22</v>
      </c>
      <c r="Q5" s="47">
        <v>-0.31</v>
      </c>
      <c r="R5" s="47">
        <v>-0.25</v>
      </c>
      <c r="S5" s="47">
        <v>-0.27</v>
      </c>
      <c r="T5" s="47">
        <v>-0.35</v>
      </c>
    </row>
    <row r="6" spans="1:47" x14ac:dyDescent="0.25">
      <c r="A6" s="45" t="s">
        <v>350</v>
      </c>
      <c r="B6" s="47">
        <v>0</v>
      </c>
      <c r="C6" s="47">
        <v>-0.01</v>
      </c>
      <c r="D6" s="47">
        <v>0</v>
      </c>
      <c r="E6" s="47">
        <v>-0.01</v>
      </c>
      <c r="F6" s="47">
        <v>-0.05</v>
      </c>
      <c r="G6" s="47">
        <v>-0.05</v>
      </c>
      <c r="H6" s="47">
        <v>-0.05</v>
      </c>
      <c r="I6" s="47">
        <v>-0.06</v>
      </c>
      <c r="J6" s="47">
        <v>-7.0000000000000007E-2</v>
      </c>
      <c r="K6" s="47">
        <v>-0.08</v>
      </c>
      <c r="L6" s="47">
        <v>-0.09</v>
      </c>
      <c r="M6" s="47">
        <v>-0.09</v>
      </c>
      <c r="N6" s="47">
        <v>-0.09</v>
      </c>
      <c r="O6" s="47">
        <v>-0.09</v>
      </c>
      <c r="P6" s="47">
        <v>-0.11</v>
      </c>
      <c r="Q6" s="47">
        <v>-0.14000000000000001</v>
      </c>
      <c r="R6" s="47">
        <v>-0.13</v>
      </c>
      <c r="S6" s="47">
        <v>-0.16</v>
      </c>
      <c r="T6" s="47">
        <v>-0.19</v>
      </c>
    </row>
    <row r="7" spans="1:47" x14ac:dyDescent="0.25">
      <c r="A7" s="45" t="s">
        <v>351</v>
      </c>
      <c r="B7" s="47">
        <v>0</v>
      </c>
      <c r="C7" s="47">
        <v>-0.01</v>
      </c>
      <c r="D7" s="47">
        <v>0</v>
      </c>
      <c r="E7" s="47">
        <v>0</v>
      </c>
      <c r="F7" s="47">
        <v>-0.02</v>
      </c>
      <c r="G7" s="47">
        <v>-0.03</v>
      </c>
      <c r="H7" s="47">
        <v>-0.03</v>
      </c>
      <c r="I7" s="47">
        <v>-0.04</v>
      </c>
      <c r="J7" s="47">
        <v>-0.03</v>
      </c>
      <c r="K7" s="47">
        <v>-0.02</v>
      </c>
      <c r="L7" s="47">
        <v>-0.01</v>
      </c>
      <c r="M7" s="47">
        <v>-0.01</v>
      </c>
      <c r="N7" s="47">
        <v>-0.01</v>
      </c>
      <c r="O7" s="47">
        <v>-0.01</v>
      </c>
      <c r="P7" s="47">
        <v>-0.02</v>
      </c>
      <c r="Q7" s="47">
        <v>-0.02</v>
      </c>
      <c r="R7" s="47">
        <v>-0.03</v>
      </c>
      <c r="S7" s="47">
        <v>-0.06</v>
      </c>
      <c r="T7" s="47">
        <v>-7.0000000000000007E-2</v>
      </c>
    </row>
    <row r="8" spans="1:47" x14ac:dyDescent="0.25">
      <c r="A8" s="3" t="s">
        <v>352</v>
      </c>
      <c r="T8" s="48">
        <v>-7.0000000000000007E-2</v>
      </c>
      <c r="U8" s="48">
        <v>-0.08</v>
      </c>
      <c r="V8" s="48">
        <v>-0.08</v>
      </c>
      <c r="W8" s="48">
        <v>-0.09</v>
      </c>
      <c r="X8" s="48">
        <v>-0.09</v>
      </c>
      <c r="Y8" s="48">
        <v>-0.1</v>
      </c>
      <c r="Z8" s="48">
        <v>-0.1</v>
      </c>
      <c r="AA8" s="48">
        <v>-0.11</v>
      </c>
      <c r="AB8" s="48">
        <v>-0.11</v>
      </c>
      <c r="AC8" s="48">
        <v>-0.11</v>
      </c>
      <c r="AD8" s="48">
        <v>-0.12</v>
      </c>
      <c r="AE8" s="48">
        <v>-0.12</v>
      </c>
      <c r="AF8" s="48">
        <v>-0.13</v>
      </c>
      <c r="AG8" s="48">
        <v>-0.13</v>
      </c>
      <c r="AH8" s="48">
        <v>-0.13</v>
      </c>
      <c r="AI8" s="48">
        <v>-0.13</v>
      </c>
      <c r="AJ8" s="48">
        <v>-0.13</v>
      </c>
      <c r="AK8" s="48">
        <v>-0.14000000000000001</v>
      </c>
      <c r="AL8" s="48">
        <v>-0.14000000000000001</v>
      </c>
      <c r="AM8" s="48">
        <v>-0.14000000000000001</v>
      </c>
      <c r="AN8" s="48">
        <v>-0.14000000000000001</v>
      </c>
      <c r="AO8" s="48">
        <v>-0.14000000000000001</v>
      </c>
      <c r="AP8" s="48">
        <v>-0.15</v>
      </c>
      <c r="AQ8" s="48">
        <v>-0.15</v>
      </c>
      <c r="AR8" s="48">
        <v>-0.15</v>
      </c>
      <c r="AS8" s="48">
        <v>-0.15</v>
      </c>
      <c r="AT8" s="48">
        <v>-0.15</v>
      </c>
      <c r="AU8" s="48">
        <v>-0.15</v>
      </c>
    </row>
    <row r="9" spans="1:47" x14ac:dyDescent="0.25">
      <c r="A9" s="3" t="s">
        <v>353</v>
      </c>
      <c r="T9" s="48">
        <v>-7.0000000000000007E-2</v>
      </c>
      <c r="U9" s="48">
        <v>-7.0000000000000007E-2</v>
      </c>
      <c r="V9" s="48">
        <v>-0.08</v>
      </c>
      <c r="W9" s="48">
        <v>-0.09</v>
      </c>
      <c r="X9" s="48">
        <v>-0.1</v>
      </c>
      <c r="Y9" s="48">
        <v>-0.11</v>
      </c>
      <c r="Z9" s="48">
        <v>-0.12</v>
      </c>
      <c r="AA9" s="48">
        <v>-0.13</v>
      </c>
      <c r="AB9" s="48">
        <v>-0.14000000000000001</v>
      </c>
      <c r="AC9" s="48">
        <v>-0.14000000000000001</v>
      </c>
      <c r="AD9" s="48">
        <v>-0.15</v>
      </c>
      <c r="AE9" s="48">
        <v>-0.15</v>
      </c>
      <c r="AF9" s="48">
        <v>-0.15</v>
      </c>
      <c r="AG9" s="48">
        <v>-0.16</v>
      </c>
      <c r="AH9" s="48">
        <v>-0.16</v>
      </c>
      <c r="AI9" s="48">
        <v>-0.16</v>
      </c>
      <c r="AJ9" s="48">
        <v>-0.17</v>
      </c>
      <c r="AK9" s="48">
        <v>-0.17</v>
      </c>
      <c r="AL9" s="48">
        <v>-0.18</v>
      </c>
      <c r="AM9" s="48">
        <v>-0.18</v>
      </c>
      <c r="AN9" s="48">
        <v>-0.19</v>
      </c>
      <c r="AO9" s="48">
        <v>-0.19</v>
      </c>
      <c r="AP9" s="48">
        <v>-0.19</v>
      </c>
      <c r="AQ9" s="48">
        <v>-0.2</v>
      </c>
      <c r="AR9" s="48">
        <v>-0.2</v>
      </c>
      <c r="AS9" s="48">
        <v>-0.21</v>
      </c>
      <c r="AT9" s="48">
        <v>-0.21</v>
      </c>
      <c r="AU9" s="48">
        <v>-0.22</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F9AF-F159-424A-AD49-D51638C019C6}">
  <dimension ref="A1:AM40"/>
  <sheetViews>
    <sheetView zoomScaleNormal="100" workbookViewId="0">
      <selection activeCell="F8" sqref="F8"/>
    </sheetView>
  </sheetViews>
  <sheetFormatPr defaultColWidth="9.140625" defaultRowHeight="14.25" x14ac:dyDescent="0.25"/>
  <cols>
    <col min="1" max="16384" width="9.140625" style="7"/>
  </cols>
  <sheetData>
    <row r="1" spans="1:39" s="4" customFormat="1" x14ac:dyDescent="0.25">
      <c r="A1" s="4" t="s">
        <v>308</v>
      </c>
    </row>
    <row r="2" spans="1:39" s="4" customFormat="1" x14ac:dyDescent="0.25">
      <c r="A2" s="4" t="s">
        <v>2</v>
      </c>
      <c r="B2" s="5" t="s">
        <v>285</v>
      </c>
    </row>
    <row r="3" spans="1:39" s="4" customFormat="1" x14ac:dyDescent="0.25">
      <c r="B3" s="6" t="s">
        <v>286</v>
      </c>
    </row>
    <row r="5" spans="1:39" x14ac:dyDescent="0.25">
      <c r="A5" s="7" t="s">
        <v>125</v>
      </c>
      <c r="C5" s="7">
        <v>198.44194879337999</v>
      </c>
      <c r="D5" s="7">
        <f>D13+D14+D12</f>
        <v>109</v>
      </c>
    </row>
    <row r="6" spans="1:39" x14ac:dyDescent="0.25">
      <c r="C6" s="7" t="s">
        <v>287</v>
      </c>
      <c r="D6" s="7" t="s">
        <v>288</v>
      </c>
    </row>
    <row r="7" spans="1:39" x14ac:dyDescent="0.25">
      <c r="A7" s="7" t="s">
        <v>278</v>
      </c>
      <c r="C7" s="7">
        <v>44.712639714639984</v>
      </c>
    </row>
    <row r="8" spans="1:39" ht="17.25" customHeight="1" x14ac:dyDescent="0.25">
      <c r="A8" s="7" t="s">
        <v>277</v>
      </c>
      <c r="C8" s="7">
        <v>120.19913363639999</v>
      </c>
    </row>
    <row r="9" spans="1:39" x14ac:dyDescent="0.25">
      <c r="A9" s="7" t="s">
        <v>279</v>
      </c>
      <c r="C9" s="7">
        <v>23.030903969250001</v>
      </c>
    </row>
    <row r="10" spans="1:39" x14ac:dyDescent="0.25">
      <c r="A10" s="7" t="s">
        <v>280</v>
      </c>
      <c r="C10" s="7">
        <v>1.5840000000000001</v>
      </c>
    </row>
    <row r="11" spans="1:39" x14ac:dyDescent="0.25">
      <c r="A11" s="7" t="s">
        <v>281</v>
      </c>
      <c r="C11" s="7">
        <v>8.9152714730899998</v>
      </c>
    </row>
    <row r="12" spans="1:39" x14ac:dyDescent="0.25">
      <c r="A12" s="7" t="s">
        <v>284</v>
      </c>
      <c r="D12" s="7">
        <v>23</v>
      </c>
    </row>
    <row r="13" spans="1:39" x14ac:dyDescent="0.25">
      <c r="A13" s="7" t="s">
        <v>282</v>
      </c>
      <c r="D13" s="7">
        <v>43</v>
      </c>
      <c r="AM13" s="8"/>
    </row>
    <row r="14" spans="1:39" x14ac:dyDescent="0.25">
      <c r="A14" s="7" t="s">
        <v>283</v>
      </c>
      <c r="D14" s="7">
        <v>43</v>
      </c>
    </row>
    <row r="19" spans="3:3" x14ac:dyDescent="0.25">
      <c r="C19" s="9"/>
    </row>
    <row r="20" spans="3:3" x14ac:dyDescent="0.25">
      <c r="C20" s="10"/>
    </row>
    <row r="40" spans="16:16" x14ac:dyDescent="0.25">
      <c r="P40" s="7" t="s">
        <v>290</v>
      </c>
    </row>
  </sheetData>
  <hyperlinks>
    <hyperlink ref="B2" r:id="rId1" xr:uid="{C689C188-B984-46C5-AA69-3BD49EACC4DA}"/>
    <hyperlink ref="B3" r:id="rId2" xr:uid="{87799AC3-7076-4064-B904-93B22FD2CBAA}"/>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0D1-6C24-4E4D-BB6F-FA8D92C54F98}">
  <dimension ref="A1:H12"/>
  <sheetViews>
    <sheetView zoomScaleNormal="100" workbookViewId="0">
      <selection activeCell="A7" sqref="A7"/>
    </sheetView>
  </sheetViews>
  <sheetFormatPr defaultColWidth="9.140625" defaultRowHeight="14.25" x14ac:dyDescent="0.25"/>
  <cols>
    <col min="1" max="1" width="21.85546875" style="7" bestFit="1" customWidth="1"/>
    <col min="2" max="2" width="31.140625" style="7" bestFit="1" customWidth="1"/>
    <col min="3" max="6" width="12" style="7" bestFit="1" customWidth="1"/>
    <col min="7" max="7" width="9.28515625" style="7" bestFit="1" customWidth="1"/>
    <col min="8" max="16384" width="9.140625" style="7"/>
  </cols>
  <sheetData>
    <row r="1" spans="1:8" s="4" customFormat="1" x14ac:dyDescent="0.25">
      <c r="A1" s="4" t="s">
        <v>292</v>
      </c>
    </row>
    <row r="2" spans="1:8" s="4" customFormat="1" x14ac:dyDescent="0.25">
      <c r="A2" s="4" t="s">
        <v>2</v>
      </c>
      <c r="B2" s="4" t="s">
        <v>181</v>
      </c>
    </row>
    <row r="3" spans="1:8" s="34" customFormat="1" x14ac:dyDescent="0.25"/>
    <row r="4" spans="1:8" x14ac:dyDescent="0.25">
      <c r="B4" s="7" t="s">
        <v>23</v>
      </c>
      <c r="C4" s="7" t="s">
        <v>24</v>
      </c>
      <c r="D4" s="7" t="s">
        <v>329</v>
      </c>
      <c r="E4" s="7" t="s">
        <v>330</v>
      </c>
      <c r="F4" s="7" t="s">
        <v>331</v>
      </c>
      <c r="G4" s="7" t="s">
        <v>25</v>
      </c>
      <c r="H4" s="7" t="s">
        <v>275</v>
      </c>
    </row>
    <row r="5" spans="1:8" x14ac:dyDescent="0.25">
      <c r="A5" s="7" t="s">
        <v>26</v>
      </c>
      <c r="B5" s="7" t="s">
        <v>27</v>
      </c>
      <c r="C5" s="7">
        <v>57.887434651396568</v>
      </c>
      <c r="D5" s="7">
        <v>43.643197396679</v>
      </c>
      <c r="E5" s="7">
        <v>14.209346822318999</v>
      </c>
      <c r="F5" s="7">
        <v>3.4890432398565999E-2</v>
      </c>
      <c r="G5" s="22">
        <v>0</v>
      </c>
      <c r="H5" s="7">
        <f>SUM(C5:G5)</f>
        <v>115.77486930279314</v>
      </c>
    </row>
    <row r="6" spans="1:8" x14ac:dyDescent="0.25">
      <c r="A6" s="7" t="s">
        <v>28</v>
      </c>
      <c r="B6" s="7" t="s">
        <v>27</v>
      </c>
      <c r="C6" s="7">
        <v>487.27340489203516</v>
      </c>
      <c r="D6" s="7">
        <v>119.43849766335023</v>
      </c>
      <c r="E6" s="7">
        <v>131.778431372874</v>
      </c>
      <c r="F6" s="7">
        <v>236.05647585581096</v>
      </c>
      <c r="G6" s="22">
        <v>0</v>
      </c>
      <c r="H6" s="7">
        <f t="shared" ref="H6:H12" si="0">SUM(C6:G6)</f>
        <v>974.54680978407043</v>
      </c>
    </row>
    <row r="7" spans="1:8" x14ac:dyDescent="0.25">
      <c r="A7" s="7" t="s">
        <v>29</v>
      </c>
      <c r="B7" s="7" t="s">
        <v>27</v>
      </c>
      <c r="C7" s="7">
        <v>58.51436615264781</v>
      </c>
      <c r="D7" s="7">
        <v>48.376257136246998</v>
      </c>
      <c r="E7" s="7">
        <v>1.8963812857007061</v>
      </c>
      <c r="F7" s="7">
        <v>8.2417277307001005</v>
      </c>
      <c r="G7" s="22">
        <v>0</v>
      </c>
      <c r="H7" s="7">
        <f t="shared" si="0"/>
        <v>117.02873230529562</v>
      </c>
    </row>
    <row r="8" spans="1:8" x14ac:dyDescent="0.25">
      <c r="A8" s="7" t="s">
        <v>30</v>
      </c>
      <c r="B8" s="7" t="s">
        <v>27</v>
      </c>
      <c r="C8" s="7">
        <v>80.126903893545858</v>
      </c>
      <c r="D8" s="7">
        <v>77.368817393634416</v>
      </c>
      <c r="E8" s="7">
        <v>0.68344033471832577</v>
      </c>
      <c r="F8" s="7">
        <v>1.7983252805078878</v>
      </c>
      <c r="G8" s="22">
        <v>0</v>
      </c>
      <c r="H8" s="7">
        <f t="shared" si="0"/>
        <v>159.9774869024065</v>
      </c>
    </row>
    <row r="9" spans="1:8" x14ac:dyDescent="0.25">
      <c r="A9" s="7" t="s">
        <v>31</v>
      </c>
      <c r="B9" s="7" t="s">
        <v>27</v>
      </c>
      <c r="C9" s="7">
        <v>81.747073354421346</v>
      </c>
      <c r="D9" s="7">
        <v>80.337386440226993</v>
      </c>
      <c r="E9" s="7">
        <v>0.63066191806314997</v>
      </c>
      <c r="F9" s="7">
        <v>0.77902499613119003</v>
      </c>
      <c r="G9" s="22">
        <v>0</v>
      </c>
      <c r="H9" s="7">
        <f t="shared" si="0"/>
        <v>163.49414670884269</v>
      </c>
    </row>
    <row r="10" spans="1:8" x14ac:dyDescent="0.25">
      <c r="A10" s="7" t="s">
        <v>32</v>
      </c>
      <c r="B10" s="7" t="s">
        <v>27</v>
      </c>
      <c r="C10" s="7">
        <v>55.89973505291281</v>
      </c>
      <c r="D10" s="7">
        <v>26.830358566702003</v>
      </c>
      <c r="E10" s="7">
        <v>0.15703694137443</v>
      </c>
      <c r="F10" s="7">
        <v>0.69341997790578003</v>
      </c>
      <c r="G10" s="22">
        <v>28</v>
      </c>
      <c r="H10" s="7">
        <f t="shared" si="0"/>
        <v>111.58055053889503</v>
      </c>
    </row>
    <row r="11" spans="1:8" x14ac:dyDescent="0.25">
      <c r="A11" s="7" t="s">
        <v>33</v>
      </c>
      <c r="B11" s="7" t="s">
        <v>27</v>
      </c>
      <c r="C11" s="7">
        <v>14.55251242297004</v>
      </c>
      <c r="D11" s="7">
        <v>13.211032644064</v>
      </c>
      <c r="E11" s="7">
        <v>1.1231469459002998</v>
      </c>
      <c r="F11" s="7">
        <v>0.21833283300574002</v>
      </c>
      <c r="G11" s="22">
        <v>0</v>
      </c>
      <c r="H11" s="7">
        <f t="shared" si="0"/>
        <v>29.105024845940076</v>
      </c>
    </row>
    <row r="12" spans="1:8" x14ac:dyDescent="0.25">
      <c r="A12" s="7" t="s">
        <v>34</v>
      </c>
      <c r="B12" s="7" t="s">
        <v>27</v>
      </c>
      <c r="C12" s="7">
        <v>53.494629856348595</v>
      </c>
      <c r="D12" s="7">
        <v>3.1742478768108997</v>
      </c>
      <c r="E12" s="7">
        <v>7.7950230276786998</v>
      </c>
      <c r="F12" s="7">
        <v>42.525358951859005</v>
      </c>
      <c r="G12" s="44">
        <v>0</v>
      </c>
      <c r="H12" s="7">
        <f t="shared" si="0"/>
        <v>106.9892597126972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C655-501B-4130-90CE-2931EDA4FF82}">
  <dimension ref="A1:D10"/>
  <sheetViews>
    <sheetView workbookViewId="0">
      <selection activeCell="C32" sqref="C32"/>
    </sheetView>
  </sheetViews>
  <sheetFormatPr defaultColWidth="9.140625" defaultRowHeight="14.25" x14ac:dyDescent="0.25"/>
  <cols>
    <col min="1" max="1" width="9.140625" style="7"/>
    <col min="2" max="2" width="31.140625" style="7" bestFit="1" customWidth="1"/>
    <col min="3" max="16384" width="9.140625" style="7"/>
  </cols>
  <sheetData>
    <row r="1" spans="1:4" s="4" customFormat="1" x14ac:dyDescent="0.25">
      <c r="A1" s="4" t="s">
        <v>291</v>
      </c>
    </row>
    <row r="2" spans="1:4" s="4" customFormat="1" x14ac:dyDescent="0.25">
      <c r="A2" s="4" t="s">
        <v>2</v>
      </c>
      <c r="B2" s="4" t="s">
        <v>181</v>
      </c>
    </row>
    <row r="3" spans="1:4" s="34" customFormat="1" x14ac:dyDescent="0.25"/>
    <row r="4" spans="1:4" x14ac:dyDescent="0.25">
      <c r="B4" s="22"/>
      <c r="C4" s="7">
        <v>2005</v>
      </c>
      <c r="D4" s="7">
        <v>2023</v>
      </c>
    </row>
    <row r="5" spans="1:4" x14ac:dyDescent="0.25">
      <c r="A5" s="7" t="s">
        <v>35</v>
      </c>
      <c r="B5" s="22"/>
      <c r="C5" s="22">
        <v>190.1170542228308</v>
      </c>
      <c r="D5" s="22">
        <v>179.48366071377612</v>
      </c>
    </row>
    <row r="6" spans="1:4" x14ac:dyDescent="0.25">
      <c r="A6" s="7" t="s">
        <v>36</v>
      </c>
      <c r="C6" s="22">
        <v>71.002946196051056</v>
      </c>
      <c r="D6" s="22">
        <v>62.584137688437345</v>
      </c>
    </row>
    <row r="7" spans="1:4" x14ac:dyDescent="0.25">
      <c r="A7" s="7" t="s">
        <v>37</v>
      </c>
      <c r="C7" s="22">
        <v>73.591058455039914</v>
      </c>
      <c r="D7" s="22">
        <v>67.423753947654845</v>
      </c>
    </row>
    <row r="8" spans="1:4" x14ac:dyDescent="0.25">
      <c r="A8" s="7" t="s">
        <v>326</v>
      </c>
      <c r="B8" s="22"/>
      <c r="C8" s="22">
        <v>55.444571213018321</v>
      </c>
      <c r="D8" s="22">
        <v>55.444571213018321</v>
      </c>
    </row>
    <row r="9" spans="1:4" x14ac:dyDescent="0.25">
      <c r="A9" s="7" t="s">
        <v>38</v>
      </c>
      <c r="B9" s="22"/>
      <c r="C9" s="22">
        <v>85.712205019511998</v>
      </c>
      <c r="D9" s="22">
        <v>74.889441584008196</v>
      </c>
    </row>
    <row r="10" spans="1:4" x14ac:dyDescent="0.25">
      <c r="A10" s="7" t="s">
        <v>324</v>
      </c>
      <c r="B10" s="22"/>
      <c r="C10" s="22">
        <v>84.282881909322739</v>
      </c>
      <c r="D10" s="22">
        <v>47.447839745138978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C578-8430-493F-B441-540ECCFFC8C9}">
  <dimension ref="A1:K19"/>
  <sheetViews>
    <sheetView zoomScaleNormal="100" workbookViewId="0">
      <selection activeCell="M41" sqref="M41"/>
    </sheetView>
  </sheetViews>
  <sheetFormatPr defaultColWidth="9.140625" defaultRowHeight="14.25" x14ac:dyDescent="0.25"/>
  <cols>
    <col min="1" max="16384" width="9.140625" style="7"/>
  </cols>
  <sheetData>
    <row r="1" spans="1:11" s="4" customFormat="1" x14ac:dyDescent="0.25">
      <c r="A1" s="4" t="s">
        <v>293</v>
      </c>
    </row>
    <row r="2" spans="1:11" s="4" customFormat="1" x14ac:dyDescent="0.25">
      <c r="A2" s="4" t="s">
        <v>179</v>
      </c>
      <c r="B2" s="4" t="s">
        <v>180</v>
      </c>
    </row>
    <row r="4" spans="1:11" x14ac:dyDescent="0.25">
      <c r="B4" s="7" t="s">
        <v>23</v>
      </c>
      <c r="C4" s="7">
        <v>2005</v>
      </c>
      <c r="D4" s="7">
        <v>2023</v>
      </c>
      <c r="E4" s="7" t="s">
        <v>39</v>
      </c>
      <c r="K4" s="7" t="s">
        <v>40</v>
      </c>
    </row>
    <row r="5" spans="1:11" x14ac:dyDescent="0.25">
      <c r="A5" s="7" t="s">
        <v>26</v>
      </c>
      <c r="B5" s="7" t="s">
        <v>27</v>
      </c>
      <c r="C5" s="7">
        <v>81.345520122074262</v>
      </c>
      <c r="D5" s="7">
        <v>57.887434651396568</v>
      </c>
      <c r="E5" s="23">
        <v>0.2883758741166621</v>
      </c>
      <c r="I5" s="7" t="s">
        <v>41</v>
      </c>
      <c r="K5" s="7">
        <v>5.4538889266814383E-2</v>
      </c>
    </row>
    <row r="6" spans="1:11" x14ac:dyDescent="0.25">
      <c r="A6" s="7" t="s">
        <v>328</v>
      </c>
      <c r="B6" s="7" t="s">
        <v>27</v>
      </c>
      <c r="C6" s="7">
        <v>390.15563008694011</v>
      </c>
      <c r="D6" s="7">
        <v>364.93612356288662</v>
      </c>
      <c r="E6" s="23">
        <v>6.4639606811347838E-2</v>
      </c>
      <c r="I6" s="7" t="s">
        <v>31</v>
      </c>
      <c r="K6" s="7">
        <v>6.6385032602064964E-2</v>
      </c>
    </row>
    <row r="7" spans="1:11" x14ac:dyDescent="0.25">
      <c r="A7" s="7" t="s">
        <v>42</v>
      </c>
      <c r="B7" s="7" t="s">
        <v>27</v>
      </c>
      <c r="C7" s="7">
        <v>85.712205019511998</v>
      </c>
      <c r="D7" s="7">
        <v>74.889441584008196</v>
      </c>
      <c r="E7" s="23">
        <v>0.12626863855666814</v>
      </c>
      <c r="I7" s="7" t="s">
        <v>43</v>
      </c>
      <c r="K7" s="7">
        <v>0.13106362132667071</v>
      </c>
    </row>
    <row r="8" spans="1:11" x14ac:dyDescent="0.25">
      <c r="A8" s="7" t="s">
        <v>325</v>
      </c>
      <c r="B8" s="7" t="s">
        <v>27</v>
      </c>
      <c r="C8" s="7">
        <v>84.282881909322739</v>
      </c>
      <c r="D8" s="7">
        <v>47.447839745138978</v>
      </c>
      <c r="E8" s="23">
        <v>0.43704061049802978</v>
      </c>
      <c r="I8" s="7" t="s">
        <v>32</v>
      </c>
      <c r="K8" s="7">
        <v>0.15115477487849605</v>
      </c>
    </row>
    <row r="9" spans="1:11" x14ac:dyDescent="0.25">
      <c r="A9" s="7" t="s">
        <v>29</v>
      </c>
      <c r="B9" s="7" t="s">
        <v>27</v>
      </c>
      <c r="C9" s="7">
        <v>80.288373037857539</v>
      </c>
      <c r="D9" s="7">
        <v>58.51436615264781</v>
      </c>
      <c r="E9" s="23">
        <v>0.27119751044080642</v>
      </c>
      <c r="I9" s="7" t="s">
        <v>34</v>
      </c>
      <c r="K9" s="7">
        <v>0.19543532974262456</v>
      </c>
    </row>
    <row r="10" spans="1:11" x14ac:dyDescent="0.25">
      <c r="A10" s="7" t="s">
        <v>30</v>
      </c>
      <c r="B10" s="7" t="s">
        <v>27</v>
      </c>
      <c r="C10" s="7">
        <v>119.40810446894301</v>
      </c>
      <c r="D10" s="7">
        <v>80.126903893545858</v>
      </c>
      <c r="E10" s="23">
        <v>0.32896595042771026</v>
      </c>
      <c r="I10" s="7" t="s">
        <v>29</v>
      </c>
      <c r="K10" s="7">
        <v>0.19622084129860307</v>
      </c>
    </row>
    <row r="11" spans="1:11" x14ac:dyDescent="0.25">
      <c r="A11" s="7" t="s">
        <v>31</v>
      </c>
      <c r="B11" s="7" t="s">
        <v>27</v>
      </c>
      <c r="C11" s="7">
        <v>89.561514389323321</v>
      </c>
      <c r="D11" s="7">
        <v>81.747073354421346</v>
      </c>
      <c r="E11" s="23">
        <v>8.7252220869475816E-2</v>
      </c>
      <c r="I11" s="7" t="s">
        <v>30</v>
      </c>
      <c r="K11" s="7">
        <v>0.27580372601923131</v>
      </c>
    </row>
    <row r="12" spans="1:11" x14ac:dyDescent="0.25">
      <c r="A12" s="7" t="s">
        <v>32</v>
      </c>
      <c r="B12" s="7" t="s">
        <v>27</v>
      </c>
      <c r="C12" s="7">
        <v>74.255961685098654</v>
      </c>
      <c r="D12" s="7">
        <v>55.89973505291281</v>
      </c>
      <c r="E12" s="23">
        <v>0.24720205914280802</v>
      </c>
      <c r="I12" s="7" t="s">
        <v>26</v>
      </c>
      <c r="K12" s="7">
        <v>0.2883758741166621</v>
      </c>
    </row>
    <row r="13" spans="1:11" x14ac:dyDescent="0.25">
      <c r="A13" s="7" t="s">
        <v>33</v>
      </c>
      <c r="B13" s="7" t="s">
        <v>27</v>
      </c>
      <c r="C13" s="7">
        <v>28.221196317049557</v>
      </c>
      <c r="D13" s="7">
        <v>14.55251242297004</v>
      </c>
      <c r="E13" s="23">
        <v>0.48434105133316818</v>
      </c>
      <c r="I13" s="7" t="s">
        <v>33</v>
      </c>
      <c r="K13" s="7">
        <v>0.3780818125790999</v>
      </c>
    </row>
    <row r="14" spans="1:11" x14ac:dyDescent="0.25">
      <c r="A14" s="7" t="s">
        <v>34</v>
      </c>
      <c r="B14" s="7" t="s">
        <v>27</v>
      </c>
      <c r="C14" s="7">
        <v>67.262199517043001</v>
      </c>
      <c r="D14" s="7">
        <v>53.494629856348595</v>
      </c>
      <c r="E14" s="23">
        <v>0.20468509444455441</v>
      </c>
      <c r="I14" s="7" t="s">
        <v>44</v>
      </c>
      <c r="K14" s="7">
        <v>0.41257996870477298</v>
      </c>
    </row>
    <row r="15" spans="1:11" x14ac:dyDescent="0.25">
      <c r="A15" s="7" t="s">
        <v>45</v>
      </c>
      <c r="C15" s="7">
        <v>1100.4935865531641</v>
      </c>
      <c r="D15" s="7">
        <v>889.49606027627681</v>
      </c>
      <c r="E15" s="7">
        <v>0.19172990088724529</v>
      </c>
    </row>
    <row r="16" spans="1:11" x14ac:dyDescent="0.25">
      <c r="A16" s="7" t="s">
        <v>327</v>
      </c>
      <c r="C16" s="7" t="e">
        <v>#REF!</v>
      </c>
      <c r="D16" s="7" t="e">
        <v>#REF!</v>
      </c>
      <c r="E16" s="7" t="e">
        <v>#REF!</v>
      </c>
    </row>
    <row r="17" spans="1:4" x14ac:dyDescent="0.25">
      <c r="A17" s="7" t="s">
        <v>46</v>
      </c>
      <c r="C17" s="7">
        <v>4198.8751219723845</v>
      </c>
      <c r="D17" s="7">
        <v>2907.2041308632765</v>
      </c>
    </row>
    <row r="19" spans="1:4" x14ac:dyDescent="0.25">
      <c r="A19" s="7" t="s">
        <v>47</v>
      </c>
      <c r="C19" s="7">
        <v>0.2620924782436056</v>
      </c>
      <c r="D19" s="7">
        <v>0.30596271202055098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2CC07-7A2B-416B-9413-67DFC123778C}">
  <dimension ref="A1:AK61"/>
  <sheetViews>
    <sheetView workbookViewId="0">
      <selection activeCell="B45" sqref="B45"/>
    </sheetView>
  </sheetViews>
  <sheetFormatPr defaultColWidth="9.140625" defaultRowHeight="14.25" x14ac:dyDescent="0.25"/>
  <cols>
    <col min="1" max="16384" width="9.140625" style="7"/>
  </cols>
  <sheetData>
    <row r="1" spans="1:37" s="4" customFormat="1" x14ac:dyDescent="0.25">
      <c r="A1" s="4" t="s">
        <v>294</v>
      </c>
    </row>
    <row r="2" spans="1:37" s="4" customFormat="1" x14ac:dyDescent="0.25">
      <c r="A2" s="4" t="s">
        <v>179</v>
      </c>
      <c r="B2" s="4" t="s">
        <v>58</v>
      </c>
    </row>
    <row r="4" spans="1:37" x14ac:dyDescent="0.25">
      <c r="A4" s="7" t="s">
        <v>48</v>
      </c>
    </row>
    <row r="5" spans="1:37" x14ac:dyDescent="0.25">
      <c r="B5" s="7" t="s">
        <v>49</v>
      </c>
      <c r="C5" s="7" t="s">
        <v>50</v>
      </c>
      <c r="D5" s="7" t="s">
        <v>23</v>
      </c>
      <c r="E5" s="7" t="s">
        <v>2</v>
      </c>
      <c r="F5" s="7">
        <v>2011</v>
      </c>
      <c r="G5" s="7">
        <v>2012</v>
      </c>
      <c r="H5" s="7">
        <v>2013</v>
      </c>
      <c r="I5" s="7">
        <v>2014</v>
      </c>
      <c r="J5" s="7">
        <v>2015</v>
      </c>
      <c r="K5" s="7">
        <v>2016</v>
      </c>
      <c r="L5" s="7">
        <v>2017</v>
      </c>
      <c r="M5" s="7">
        <v>2018</v>
      </c>
      <c r="N5" s="7">
        <v>2019</v>
      </c>
      <c r="O5" s="7">
        <v>2020</v>
      </c>
      <c r="P5" s="7">
        <v>2021</v>
      </c>
      <c r="Q5" s="7">
        <v>2022</v>
      </c>
      <c r="R5" s="7">
        <v>2023</v>
      </c>
      <c r="S5" s="7">
        <v>2024</v>
      </c>
      <c r="U5" s="7">
        <v>2012</v>
      </c>
      <c r="V5" s="7">
        <v>2013</v>
      </c>
      <c r="W5" s="7">
        <v>2014</v>
      </c>
      <c r="X5" s="7">
        <v>2015</v>
      </c>
      <c r="Y5" s="7">
        <v>2016</v>
      </c>
      <c r="Z5" s="7">
        <v>2017</v>
      </c>
      <c r="AA5" s="7">
        <v>2018</v>
      </c>
      <c r="AB5" s="7">
        <v>2019</v>
      </c>
      <c r="AC5" s="7">
        <v>2020</v>
      </c>
      <c r="AD5" s="7">
        <v>2021</v>
      </c>
      <c r="AE5" s="7">
        <v>2022</v>
      </c>
      <c r="AF5" s="7">
        <v>2023</v>
      </c>
      <c r="AG5" s="7">
        <v>2024</v>
      </c>
      <c r="AI5" s="7" t="s">
        <v>51</v>
      </c>
      <c r="AJ5" s="7" t="s">
        <v>52</v>
      </c>
      <c r="AK5" s="7" t="s">
        <v>53</v>
      </c>
    </row>
    <row r="6" spans="1:37" x14ac:dyDescent="0.25">
      <c r="A6" s="7" t="s">
        <v>54</v>
      </c>
      <c r="B6" s="7" t="s">
        <v>55</v>
      </c>
      <c r="C6" s="7" t="s">
        <v>56</v>
      </c>
      <c r="D6" s="7" t="s">
        <v>57</v>
      </c>
      <c r="E6" s="7" t="s">
        <v>58</v>
      </c>
      <c r="F6" s="7">
        <v>12325</v>
      </c>
      <c r="G6" s="7">
        <v>12005</v>
      </c>
      <c r="H6" s="7">
        <v>11910</v>
      </c>
      <c r="I6" s="7">
        <v>12192</v>
      </c>
      <c r="J6" s="7">
        <v>12574</v>
      </c>
      <c r="K6" s="7">
        <v>12522</v>
      </c>
      <c r="L6" s="7">
        <v>12827</v>
      </c>
      <c r="M6" s="7">
        <v>13023</v>
      </c>
      <c r="N6" s="7">
        <v>12926</v>
      </c>
      <c r="O6" s="7">
        <v>12901</v>
      </c>
      <c r="P6" s="7">
        <v>12938</v>
      </c>
      <c r="Q6" s="7">
        <v>10263</v>
      </c>
      <c r="R6" s="7">
        <v>12421</v>
      </c>
      <c r="S6" s="7">
        <v>12778</v>
      </c>
      <c r="U6" s="7">
        <v>-2.5963488843813387E-2</v>
      </c>
      <c r="V6" s="7">
        <v>-7.9133694294044599E-3</v>
      </c>
      <c r="W6" s="7">
        <v>2.3677581863979835E-2</v>
      </c>
      <c r="X6" s="7">
        <v>3.1332020997375309E-2</v>
      </c>
      <c r="Y6" s="7">
        <v>-4.1355177350087535E-3</v>
      </c>
      <c r="Z6" s="7">
        <v>2.4357131448650371E-2</v>
      </c>
      <c r="AA6" s="7">
        <v>1.5280268184298729E-2</v>
      </c>
      <c r="AB6" s="7">
        <v>-7.4483605927974095E-3</v>
      </c>
      <c r="AC6" s="7">
        <v>-1.9340863376141604E-3</v>
      </c>
      <c r="AD6" s="7">
        <v>2.8679947290908281E-3</v>
      </c>
      <c r="AE6" s="7">
        <v>-0.20675529448137275</v>
      </c>
      <c r="AF6" s="7">
        <f>R6/Q6-1</f>
        <v>0.21026990158822967</v>
      </c>
      <c r="AG6" s="7">
        <f>S6/R6-1</f>
        <v>2.8741647210369425E-2</v>
      </c>
      <c r="AI6" s="43" t="s">
        <v>182</v>
      </c>
      <c r="AJ6" s="7" t="str">
        <f>B6&amp;" ("&amp;AI6&amp;")"</f>
        <v>ES (12-'24)</v>
      </c>
      <c r="AK6" s="23">
        <f>AVERAGE(U6:AG6)</f>
        <v>6.3366483539987108E-3</v>
      </c>
    </row>
    <row r="7" spans="1:37" x14ac:dyDescent="0.25">
      <c r="A7" s="7" t="s">
        <v>59</v>
      </c>
      <c r="B7" s="7" t="s">
        <v>60</v>
      </c>
      <c r="C7" s="7" t="s">
        <v>56</v>
      </c>
      <c r="D7" s="7" t="s">
        <v>57</v>
      </c>
      <c r="E7" s="7" t="s">
        <v>58</v>
      </c>
      <c r="F7" s="7">
        <v>15393</v>
      </c>
      <c r="G7" s="7">
        <v>14968</v>
      </c>
      <c r="H7" s="7">
        <v>13907</v>
      </c>
      <c r="I7" s="7">
        <v>13276</v>
      </c>
      <c r="J7" s="7">
        <v>12633</v>
      </c>
      <c r="K7" s="7">
        <v>12272</v>
      </c>
      <c r="L7" s="7">
        <v>12264</v>
      </c>
      <c r="M7" s="7">
        <v>12387</v>
      </c>
      <c r="N7" s="7">
        <v>12604</v>
      </c>
      <c r="O7" s="7">
        <v>12599</v>
      </c>
      <c r="P7" s="7">
        <v>13048</v>
      </c>
      <c r="Q7" s="7">
        <v>13571</v>
      </c>
      <c r="R7" s="7">
        <v>13979</v>
      </c>
      <c r="S7" s="7">
        <v>14312</v>
      </c>
      <c r="U7" s="7">
        <v>-2.7609952575846197E-2</v>
      </c>
      <c r="V7" s="7">
        <v>-7.0884553714591125E-2</v>
      </c>
      <c r="W7" s="7">
        <v>-4.5372833824692593E-2</v>
      </c>
      <c r="X7" s="7">
        <v>-4.8433263031033458E-2</v>
      </c>
      <c r="Y7" s="7">
        <v>-2.8575951872081062E-2</v>
      </c>
      <c r="Z7" s="7">
        <v>-6.5189048239899794E-4</v>
      </c>
      <c r="AA7" s="7">
        <v>1.0029354207436336E-2</v>
      </c>
      <c r="AB7" s="7">
        <v>1.7518366028901333E-2</v>
      </c>
      <c r="AC7" s="7">
        <v>-3.9669946048870308E-4</v>
      </c>
      <c r="AD7" s="7">
        <v>3.5637749027700671E-2</v>
      </c>
      <c r="AE7" s="7">
        <v>4.0082771305947285E-2</v>
      </c>
      <c r="AF7" s="7">
        <f t="shared" ref="AF7:AG24" si="0">R7/Q7-1</f>
        <v>3.0064107287598452E-2</v>
      </c>
      <c r="AG7" s="7">
        <f t="shared" si="0"/>
        <v>2.382144645539741E-2</v>
      </c>
      <c r="AI7" s="43" t="s">
        <v>182</v>
      </c>
      <c r="AJ7" s="7" t="str">
        <f t="shared" ref="AJ7:AJ24" si="1">B7&amp;" ("&amp;AI7&amp;")"</f>
        <v>EL (12-'24)</v>
      </c>
      <c r="AK7" s="23">
        <f t="shared" ref="AK7:AK24" si="2">AVERAGE(U7:AG7)</f>
        <v>-4.9824115883192804E-3</v>
      </c>
    </row>
    <row r="8" spans="1:37" x14ac:dyDescent="0.25">
      <c r="A8" s="7" t="s">
        <v>61</v>
      </c>
      <c r="B8" s="7" t="s">
        <v>62</v>
      </c>
      <c r="C8" s="7" t="s">
        <v>56</v>
      </c>
      <c r="D8" s="7" t="s">
        <v>57</v>
      </c>
      <c r="E8" s="7" t="s">
        <v>58</v>
      </c>
      <c r="F8" s="7">
        <v>8210</v>
      </c>
      <c r="G8" s="7">
        <v>8047</v>
      </c>
      <c r="H8" s="7">
        <v>8461</v>
      </c>
      <c r="I8" s="7">
        <v>8090</v>
      </c>
      <c r="J8" s="7">
        <v>8138</v>
      </c>
      <c r="K8" s="7">
        <v>8326</v>
      </c>
      <c r="L8" s="7">
        <v>8718</v>
      </c>
      <c r="M8" s="7">
        <v>8380</v>
      </c>
      <c r="N8" s="7">
        <v>8686</v>
      </c>
      <c r="O8" s="7">
        <v>8524</v>
      </c>
      <c r="P8" s="7">
        <v>9009</v>
      </c>
      <c r="Q8" s="7">
        <v>9099</v>
      </c>
      <c r="R8" s="7">
        <v>8877</v>
      </c>
      <c r="S8" s="7">
        <v>8670</v>
      </c>
      <c r="U8" s="7">
        <v>-1.9853836784409218E-2</v>
      </c>
      <c r="V8" s="7">
        <v>5.1447744501056381E-2</v>
      </c>
      <c r="W8" s="7">
        <v>-4.3848244888311072E-2</v>
      </c>
      <c r="X8" s="7">
        <v>5.9332509270704215E-3</v>
      </c>
      <c r="Y8" s="7">
        <v>2.3101499139837722E-2</v>
      </c>
      <c r="Z8" s="7">
        <v>4.7081431659860673E-2</v>
      </c>
      <c r="AA8" s="7">
        <v>-3.877036017435187E-2</v>
      </c>
      <c r="AB8" s="7">
        <v>3.6515513126491594E-2</v>
      </c>
      <c r="AC8" s="7">
        <v>-1.8650702279530251E-2</v>
      </c>
      <c r="AD8" s="7">
        <v>5.6898169873298876E-2</v>
      </c>
      <c r="AE8" s="7">
        <v>9.9900099900100958E-3</v>
      </c>
      <c r="AF8" s="7">
        <f t="shared" si="0"/>
        <v>-2.4398285525881969E-2</v>
      </c>
      <c r="AG8" s="7">
        <f t="shared" si="0"/>
        <v>-2.3318688746198024E-2</v>
      </c>
      <c r="AI8" s="43" t="s">
        <v>182</v>
      </c>
      <c r="AJ8" s="7" t="str">
        <f t="shared" si="1"/>
        <v>FI (12-'24)</v>
      </c>
      <c r="AK8" s="23">
        <f t="shared" si="2"/>
        <v>4.7790385245341047E-3</v>
      </c>
    </row>
    <row r="9" spans="1:37" x14ac:dyDescent="0.25">
      <c r="A9" s="7" t="s">
        <v>63</v>
      </c>
      <c r="B9" s="7" t="s">
        <v>64</v>
      </c>
      <c r="C9" s="7" t="s">
        <v>56</v>
      </c>
      <c r="D9" s="7" t="s">
        <v>57</v>
      </c>
      <c r="E9" s="7" t="s">
        <v>58</v>
      </c>
      <c r="F9" s="7">
        <v>5390</v>
      </c>
      <c r="G9" s="7">
        <v>5440</v>
      </c>
      <c r="H9" s="7">
        <v>5770</v>
      </c>
      <c r="I9" s="7">
        <v>5940</v>
      </c>
      <c r="J9" s="7">
        <v>6000</v>
      </c>
      <c r="K9" s="7">
        <v>6070</v>
      </c>
      <c r="L9" s="7">
        <v>6030</v>
      </c>
      <c r="M9" s="7">
        <v>6020</v>
      </c>
      <c r="N9" s="7">
        <v>6000</v>
      </c>
      <c r="O9" s="7">
        <v>6080</v>
      </c>
      <c r="P9" s="7">
        <v>5940</v>
      </c>
      <c r="Q9" s="7">
        <v>6130</v>
      </c>
      <c r="R9" s="7">
        <v>6200</v>
      </c>
      <c r="S9" s="7">
        <v>6400</v>
      </c>
      <c r="U9" s="7">
        <v>9.27643784786647E-3</v>
      </c>
      <c r="V9" s="7">
        <v>6.0661764705882248E-2</v>
      </c>
      <c r="W9" s="7">
        <v>2.9462738301559765E-2</v>
      </c>
      <c r="X9" s="7">
        <v>1.0101010101010166E-2</v>
      </c>
      <c r="Y9" s="7">
        <v>1.1666666666666714E-2</v>
      </c>
      <c r="Z9" s="7">
        <v>-6.5897858319604596E-3</v>
      </c>
      <c r="AA9" s="7">
        <v>-1.6583747927031434E-3</v>
      </c>
      <c r="AB9" s="7">
        <v>-3.3222591362126463E-3</v>
      </c>
      <c r="AC9" s="7">
        <v>1.3333333333333419E-2</v>
      </c>
      <c r="AD9" s="7">
        <v>-2.3026315789473673E-2</v>
      </c>
      <c r="AE9" s="7">
        <v>3.1986531986532007E-2</v>
      </c>
      <c r="AF9" s="7">
        <f t="shared" si="0"/>
        <v>1.1419249592169667E-2</v>
      </c>
      <c r="AG9" s="7">
        <f t="shared" si="0"/>
        <v>3.2258064516129004E-2</v>
      </c>
      <c r="AI9" s="43" t="s">
        <v>182</v>
      </c>
      <c r="AJ9" s="7" t="str">
        <f t="shared" si="1"/>
        <v>FR (12-'24)</v>
      </c>
      <c r="AK9" s="23">
        <f t="shared" si="2"/>
        <v>1.3505312423138426E-2</v>
      </c>
    </row>
    <row r="10" spans="1:37" x14ac:dyDescent="0.25">
      <c r="A10" s="7" t="s">
        <v>65</v>
      </c>
      <c r="B10" s="7" t="s">
        <v>66</v>
      </c>
      <c r="C10" s="7" t="s">
        <v>56</v>
      </c>
      <c r="D10" s="7" t="s">
        <v>57</v>
      </c>
      <c r="E10" s="7" t="s">
        <v>58</v>
      </c>
      <c r="F10" s="7">
        <v>34257</v>
      </c>
      <c r="G10" s="7">
        <v>39342</v>
      </c>
      <c r="H10" s="7">
        <v>32532</v>
      </c>
      <c r="I10" s="7">
        <v>39247</v>
      </c>
      <c r="J10" s="7">
        <v>40153</v>
      </c>
      <c r="K10" s="7">
        <v>33193</v>
      </c>
      <c r="L10" s="7">
        <v>31731</v>
      </c>
      <c r="M10" s="7">
        <v>30569</v>
      </c>
      <c r="N10" s="7">
        <v>36307</v>
      </c>
      <c r="O10" s="7">
        <v>35447</v>
      </c>
      <c r="P10" s="7" t="s">
        <v>67</v>
      </c>
      <c r="Q10" s="7" t="s">
        <v>67</v>
      </c>
      <c r="R10" s="7" t="s">
        <v>191</v>
      </c>
      <c r="S10" s="7" t="s">
        <v>191</v>
      </c>
      <c r="U10" s="7">
        <v>0.14843681583326029</v>
      </c>
      <c r="V10" s="7">
        <v>-0.1730974531035534</v>
      </c>
      <c r="W10" s="7">
        <v>0.2064121480388541</v>
      </c>
      <c r="X10" s="7">
        <v>2.308456697327177E-2</v>
      </c>
      <c r="Y10" s="7">
        <v>-0.17333698602844116</v>
      </c>
      <c r="Z10" s="7">
        <v>-4.4045431265628321E-2</v>
      </c>
      <c r="AA10" s="7">
        <v>-3.6620339730862539E-2</v>
      </c>
      <c r="AB10" s="7">
        <v>0.18770650004906941</v>
      </c>
      <c r="AC10" s="7">
        <v>-2.3686892334811471E-2</v>
      </c>
      <c r="AI10" s="43" t="s">
        <v>184</v>
      </c>
      <c r="AJ10" s="7" t="str">
        <f t="shared" si="1"/>
        <v>IT (12-'20)</v>
      </c>
      <c r="AK10" s="23">
        <f t="shared" si="2"/>
        <v>1.2761436492350965E-2</v>
      </c>
    </row>
    <row r="11" spans="1:37" x14ac:dyDescent="0.25">
      <c r="A11" s="7" t="s">
        <v>68</v>
      </c>
      <c r="B11" s="7" t="s">
        <v>69</v>
      </c>
      <c r="C11" s="7" t="s">
        <v>56</v>
      </c>
      <c r="D11" s="7" t="s">
        <v>57</v>
      </c>
      <c r="E11" s="7" t="s">
        <v>58</v>
      </c>
      <c r="F11" s="7">
        <v>17476</v>
      </c>
      <c r="G11" s="7">
        <v>17562</v>
      </c>
      <c r="H11" s="7">
        <v>15708</v>
      </c>
      <c r="I11" s="7">
        <v>17209</v>
      </c>
      <c r="J11" s="7">
        <v>18752</v>
      </c>
      <c r="K11" s="7">
        <v>17584</v>
      </c>
      <c r="L11" s="7">
        <v>17328</v>
      </c>
      <c r="M11" s="7">
        <v>17724</v>
      </c>
      <c r="N11" s="7">
        <v>17580</v>
      </c>
      <c r="O11" s="7">
        <v>17491</v>
      </c>
      <c r="P11" s="7">
        <v>18213</v>
      </c>
      <c r="Q11" s="7">
        <v>19841</v>
      </c>
      <c r="R11" s="7">
        <v>21421</v>
      </c>
      <c r="S11" s="7">
        <v>22468</v>
      </c>
      <c r="U11" s="7">
        <v>4.9210345616845785E-3</v>
      </c>
      <c r="V11" s="7">
        <v>-0.10556884181756065</v>
      </c>
      <c r="W11" s="7">
        <v>9.5556404379933735E-2</v>
      </c>
      <c r="X11" s="7">
        <v>8.9662385960834534E-2</v>
      </c>
      <c r="Y11" s="7">
        <v>-6.2286689419795205E-2</v>
      </c>
      <c r="Z11" s="7">
        <v>-1.4558689717925399E-2</v>
      </c>
      <c r="AA11" s="7">
        <v>2.2853185595567815E-2</v>
      </c>
      <c r="AB11" s="7">
        <v>-8.124576844956044E-3</v>
      </c>
      <c r="AC11" s="7">
        <v>-5.0625711035267029E-3</v>
      </c>
      <c r="AD11" s="7">
        <v>4.1278371734034591E-2</v>
      </c>
      <c r="AE11" s="7">
        <v>8.9386701806402069E-2</v>
      </c>
      <c r="AF11" s="7">
        <f t="shared" si="0"/>
        <v>7.9633083009928995E-2</v>
      </c>
      <c r="AG11" s="7">
        <f t="shared" si="0"/>
        <v>4.8877269968722326E-2</v>
      </c>
      <c r="AI11" s="43" t="s">
        <v>182</v>
      </c>
      <c r="AJ11" s="7" t="str">
        <f t="shared" si="1"/>
        <v>DK (12-'24)</v>
      </c>
      <c r="AK11" s="23">
        <f t="shared" si="2"/>
        <v>2.1274389854872663E-2</v>
      </c>
    </row>
    <row r="12" spans="1:37" x14ac:dyDescent="0.25">
      <c r="A12" s="7" t="s">
        <v>70</v>
      </c>
      <c r="B12" s="7" t="s">
        <v>71</v>
      </c>
      <c r="C12" s="7" t="s">
        <v>56</v>
      </c>
      <c r="D12" s="7" t="s">
        <v>57</v>
      </c>
      <c r="E12" s="7" t="s">
        <v>58</v>
      </c>
      <c r="H12" s="7">
        <v>15545</v>
      </c>
      <c r="I12" s="7">
        <v>16009</v>
      </c>
      <c r="J12" s="7">
        <v>16071</v>
      </c>
      <c r="K12" s="7">
        <v>17136</v>
      </c>
      <c r="L12" s="7">
        <v>16876</v>
      </c>
      <c r="M12" s="7">
        <v>18460</v>
      </c>
      <c r="N12" s="7">
        <v>18752</v>
      </c>
      <c r="O12" s="7">
        <v>21451</v>
      </c>
      <c r="P12" s="7">
        <v>22312</v>
      </c>
      <c r="Q12" s="7">
        <v>23282</v>
      </c>
      <c r="R12" s="7">
        <v>26521</v>
      </c>
      <c r="S12" s="7">
        <v>28348</v>
      </c>
      <c r="W12" s="7">
        <v>2.984882598906391E-2</v>
      </c>
      <c r="X12" s="7">
        <v>3.8728215378849296E-3</v>
      </c>
      <c r="Y12" s="7">
        <v>6.6268433824901996E-2</v>
      </c>
      <c r="Z12" s="7">
        <v>-1.5172735760971001E-2</v>
      </c>
      <c r="AA12" s="7">
        <v>9.3861104527139139E-2</v>
      </c>
      <c r="AB12" s="7">
        <v>1.5817984832069421E-2</v>
      </c>
      <c r="AC12" s="7">
        <v>0.14393131399317416</v>
      </c>
      <c r="AD12" s="7">
        <v>4.0137988904946242E-2</v>
      </c>
      <c r="AE12" s="7">
        <v>4.3474363571172514E-2</v>
      </c>
      <c r="AF12" s="7">
        <f t="shared" si="0"/>
        <v>0.13912035048535354</v>
      </c>
      <c r="AG12" s="7">
        <f t="shared" si="0"/>
        <v>6.8888805097846895E-2</v>
      </c>
      <c r="AI12" s="43" t="s">
        <v>183</v>
      </c>
      <c r="AJ12" s="7" t="str">
        <f t="shared" si="1"/>
        <v>SI (14-'24)</v>
      </c>
      <c r="AK12" s="23">
        <f t="shared" si="2"/>
        <v>5.7277205182052884E-2</v>
      </c>
    </row>
    <row r="13" spans="1:37" x14ac:dyDescent="0.25">
      <c r="A13" s="7" t="s">
        <v>72</v>
      </c>
      <c r="B13" s="7" t="s">
        <v>73</v>
      </c>
      <c r="C13" s="7" t="s">
        <v>56</v>
      </c>
      <c r="D13" s="7" t="s">
        <v>57</v>
      </c>
      <c r="E13" s="7" t="s">
        <v>58</v>
      </c>
      <c r="F13" s="7">
        <v>50801</v>
      </c>
      <c r="G13" s="7">
        <v>51620</v>
      </c>
      <c r="H13" s="7">
        <v>53888</v>
      </c>
      <c r="I13" s="7">
        <v>56583</v>
      </c>
      <c r="J13" s="7">
        <v>61227</v>
      </c>
      <c r="K13" s="7">
        <v>63605</v>
      </c>
      <c r="L13" s="7">
        <v>66614</v>
      </c>
      <c r="M13" s="7">
        <v>71803</v>
      </c>
      <c r="N13" s="7">
        <v>71792</v>
      </c>
      <c r="O13" s="7">
        <v>72702</v>
      </c>
      <c r="P13" s="7">
        <v>77583</v>
      </c>
      <c r="Q13" s="7">
        <v>85431</v>
      </c>
      <c r="R13" s="7">
        <v>91154</v>
      </c>
      <c r="S13" s="7">
        <v>96608</v>
      </c>
      <c r="U13" s="7">
        <v>1.6121729887206948E-2</v>
      </c>
      <c r="V13" s="7">
        <v>4.3936458736923756E-2</v>
      </c>
      <c r="W13" s="7">
        <v>5.0011134204275498E-2</v>
      </c>
      <c r="X13" s="7">
        <v>8.2074121202481365E-2</v>
      </c>
      <c r="Y13" s="7">
        <v>3.8839074264621853E-2</v>
      </c>
      <c r="Z13" s="7">
        <v>4.7307601603647553E-2</v>
      </c>
      <c r="AA13" s="7">
        <v>7.7896538265229465E-2</v>
      </c>
      <c r="AB13" s="7">
        <v>-1.5319694163196118E-4</v>
      </c>
      <c r="AC13" s="7">
        <v>1.2675507020280863E-2</v>
      </c>
      <c r="AD13" s="7">
        <v>6.7137080135347027E-2</v>
      </c>
      <c r="AE13" s="7">
        <v>0.10115618112215308</v>
      </c>
      <c r="AF13" s="7">
        <f t="shared" si="0"/>
        <v>6.6989734405543677E-2</v>
      </c>
      <c r="AG13" s="7">
        <f t="shared" si="0"/>
        <v>5.9832810408758874E-2</v>
      </c>
      <c r="AI13" s="43" t="s">
        <v>182</v>
      </c>
      <c r="AJ13" s="7" t="str">
        <f t="shared" si="1"/>
        <v>NL (12-'24)</v>
      </c>
      <c r="AK13" s="23">
        <f t="shared" si="2"/>
        <v>5.1063444178064459E-2</v>
      </c>
    </row>
    <row r="14" spans="1:37" x14ac:dyDescent="0.25">
      <c r="A14" s="7" t="s">
        <v>74</v>
      </c>
      <c r="B14" s="7" t="s">
        <v>75</v>
      </c>
      <c r="C14" s="7" t="s">
        <v>56</v>
      </c>
      <c r="D14" s="7" t="s">
        <v>57</v>
      </c>
      <c r="E14" s="7" t="s">
        <v>58</v>
      </c>
      <c r="F14" s="7">
        <v>6811</v>
      </c>
      <c r="G14" s="7">
        <v>7043</v>
      </c>
      <c r="H14" s="7">
        <v>6797</v>
      </c>
      <c r="I14" s="7">
        <v>7408</v>
      </c>
      <c r="J14" s="7">
        <v>7751</v>
      </c>
      <c r="K14" s="7">
        <v>7921</v>
      </c>
      <c r="L14" s="7">
        <v>8708</v>
      </c>
      <c r="M14" s="7">
        <v>8842</v>
      </c>
      <c r="N14" s="7">
        <v>9056</v>
      </c>
      <c r="O14" s="7">
        <v>10100</v>
      </c>
      <c r="P14" s="7">
        <v>12004</v>
      </c>
      <c r="Q14" s="7">
        <v>12277</v>
      </c>
      <c r="R14" s="7">
        <v>10785</v>
      </c>
      <c r="S14" s="7">
        <v>10706</v>
      </c>
      <c r="U14" s="7">
        <v>3.406254588166191E-2</v>
      </c>
      <c r="V14" s="7">
        <v>-3.492829760045435E-2</v>
      </c>
      <c r="W14" s="7">
        <v>8.9892599676327789E-2</v>
      </c>
      <c r="X14" s="7">
        <v>4.6301295896328254E-2</v>
      </c>
      <c r="Y14" s="7">
        <v>2.193265385111598E-2</v>
      </c>
      <c r="Z14" s="7">
        <v>9.9356141901275175E-2</v>
      </c>
      <c r="AA14" s="7">
        <v>1.5388148828663351E-2</v>
      </c>
      <c r="AB14" s="7">
        <v>2.4202669079393724E-2</v>
      </c>
      <c r="AC14" s="7">
        <v>0.11528268551236742</v>
      </c>
      <c r="AD14" s="7">
        <v>0.18851485148514846</v>
      </c>
      <c r="AE14" s="7">
        <v>2.2742419193602093E-2</v>
      </c>
      <c r="AF14" s="7">
        <f t="shared" si="0"/>
        <v>-0.12152806060112409</v>
      </c>
      <c r="AG14" s="7">
        <f t="shared" si="0"/>
        <v>-7.3249884098284257E-3</v>
      </c>
      <c r="AI14" s="43" t="s">
        <v>182</v>
      </c>
      <c r="AJ14" s="7" t="str">
        <f t="shared" si="1"/>
        <v>SE (12-'24)</v>
      </c>
      <c r="AK14" s="23">
        <f t="shared" si="2"/>
        <v>3.7991897284190564E-2</v>
      </c>
    </row>
    <row r="15" spans="1:37" x14ac:dyDescent="0.25">
      <c r="A15" s="7" t="s">
        <v>76</v>
      </c>
      <c r="B15" s="7" t="s">
        <v>77</v>
      </c>
      <c r="C15" s="7" t="s">
        <v>56</v>
      </c>
      <c r="D15" s="7" t="s">
        <v>57</v>
      </c>
      <c r="E15" s="7" t="s">
        <v>58</v>
      </c>
      <c r="H15" s="7">
        <v>26366</v>
      </c>
      <c r="I15" s="7">
        <v>23449</v>
      </c>
      <c r="J15" s="7">
        <v>23594</v>
      </c>
      <c r="K15" s="7">
        <v>18141</v>
      </c>
      <c r="L15" s="7">
        <v>19903</v>
      </c>
      <c r="M15" s="7">
        <v>27457</v>
      </c>
      <c r="N15" s="7">
        <v>28068</v>
      </c>
      <c r="O15" s="7">
        <v>25724</v>
      </c>
      <c r="P15" s="7">
        <v>37584</v>
      </c>
      <c r="Q15" s="7">
        <v>38013</v>
      </c>
      <c r="R15" s="7">
        <v>35162</v>
      </c>
      <c r="S15" s="7">
        <v>50375</v>
      </c>
      <c r="W15" s="7">
        <v>-0.11063490859440184</v>
      </c>
      <c r="X15" s="7">
        <v>6.1836325642885548E-3</v>
      </c>
      <c r="Y15" s="7">
        <v>-0.23111808086801733</v>
      </c>
      <c r="Z15" s="7">
        <v>9.7128052477812643E-2</v>
      </c>
      <c r="AA15" s="7">
        <v>0.37954077274782705</v>
      </c>
      <c r="AB15" s="7">
        <v>2.2252977382816841E-2</v>
      </c>
      <c r="AC15" s="7">
        <v>-8.3511472139090825E-2</v>
      </c>
      <c r="AD15" s="7">
        <v>0.46104804851500547</v>
      </c>
      <c r="AE15" s="7">
        <v>1.141443167305245E-2</v>
      </c>
      <c r="AF15" s="7">
        <f t="shared" si="0"/>
        <v>-7.5000657669744508E-2</v>
      </c>
      <c r="AG15" s="7">
        <f t="shared" si="0"/>
        <v>0.43265457027472842</v>
      </c>
      <c r="AI15" s="43" t="s">
        <v>183</v>
      </c>
      <c r="AJ15" s="7" t="str">
        <f t="shared" si="1"/>
        <v>IE (14-'24)</v>
      </c>
      <c r="AK15" s="23">
        <f t="shared" si="2"/>
        <v>8.2723396942206998E-2</v>
      </c>
    </row>
    <row r="16" spans="1:37" x14ac:dyDescent="0.25">
      <c r="A16" s="7" t="s">
        <v>78</v>
      </c>
      <c r="B16" s="7" t="s">
        <v>79</v>
      </c>
      <c r="C16" s="7" t="s">
        <v>56</v>
      </c>
      <c r="D16" s="7" t="s">
        <v>57</v>
      </c>
      <c r="E16" s="7" t="s">
        <v>58</v>
      </c>
      <c r="F16" s="7">
        <v>23648</v>
      </c>
      <c r="G16" s="7">
        <v>24230</v>
      </c>
      <c r="H16" s="7">
        <v>26621</v>
      </c>
      <c r="I16" s="7">
        <v>27438</v>
      </c>
      <c r="J16" s="7">
        <v>27738</v>
      </c>
      <c r="K16" s="7">
        <v>26030</v>
      </c>
      <c r="L16" s="7">
        <v>35590</v>
      </c>
      <c r="M16" s="7">
        <v>35110</v>
      </c>
      <c r="N16" s="7">
        <v>37300</v>
      </c>
      <c r="O16" s="7">
        <v>46500</v>
      </c>
      <c r="P16" s="7">
        <v>47290</v>
      </c>
      <c r="Q16" s="7">
        <v>42720</v>
      </c>
      <c r="R16" s="7">
        <v>42540</v>
      </c>
      <c r="S16" s="7">
        <v>48180</v>
      </c>
      <c r="U16" s="7">
        <v>2.4610960757780687E-2</v>
      </c>
      <c r="V16" s="7">
        <v>9.8679323153116005E-2</v>
      </c>
      <c r="W16" s="7">
        <v>3.0690056722136649E-2</v>
      </c>
      <c r="X16" s="7">
        <v>1.0933741526350405E-2</v>
      </c>
      <c r="Y16" s="7">
        <v>-6.1576177085586603E-2</v>
      </c>
      <c r="Z16" s="7">
        <v>0.36726853630426426</v>
      </c>
      <c r="AA16" s="7">
        <v>-1.3486934532171979E-2</v>
      </c>
      <c r="AB16" s="7">
        <v>6.2375391626317223E-2</v>
      </c>
      <c r="AC16" s="7">
        <v>0.24664879356568359</v>
      </c>
      <c r="AD16" s="7">
        <v>1.6989247311828048E-2</v>
      </c>
      <c r="AE16" s="7">
        <v>-9.6637766969761008E-2</v>
      </c>
      <c r="AF16" s="7">
        <f t="shared" si="0"/>
        <v>-4.2134831460673983E-3</v>
      </c>
      <c r="AG16" s="7">
        <f t="shared" si="0"/>
        <v>0.13258110014104374</v>
      </c>
      <c r="AI16" s="43" t="s">
        <v>182</v>
      </c>
      <c r="AJ16" s="7" t="str">
        <f t="shared" si="1"/>
        <v>LU (12-'24)</v>
      </c>
      <c r="AK16" s="23">
        <f t="shared" si="2"/>
        <v>6.2681753028841047E-2</v>
      </c>
    </row>
    <row r="17" spans="1:37" x14ac:dyDescent="0.25">
      <c r="A17" s="7" t="s">
        <v>80</v>
      </c>
      <c r="B17" s="7" t="s">
        <v>81</v>
      </c>
      <c r="C17" s="7" t="s">
        <v>56</v>
      </c>
      <c r="D17" s="7" t="s">
        <v>57</v>
      </c>
      <c r="E17" s="7" t="s">
        <v>58</v>
      </c>
      <c r="F17" s="7">
        <v>2089</v>
      </c>
      <c r="G17" s="7">
        <v>2380</v>
      </c>
      <c r="H17" s="7">
        <v>2709</v>
      </c>
      <c r="I17" s="7">
        <v>3042</v>
      </c>
      <c r="J17" s="7">
        <v>3356</v>
      </c>
      <c r="K17" s="7">
        <v>4182</v>
      </c>
      <c r="L17" s="7">
        <v>4368</v>
      </c>
      <c r="M17" s="7">
        <v>4662</v>
      </c>
      <c r="N17" s="7">
        <v>4862</v>
      </c>
      <c r="O17" s="7">
        <v>4893</v>
      </c>
      <c r="P17" s="7">
        <v>5215</v>
      </c>
      <c r="Q17" s="7">
        <v>5240</v>
      </c>
      <c r="R17" s="7">
        <v>5936</v>
      </c>
      <c r="S17" s="7">
        <v>6041</v>
      </c>
      <c r="U17" s="7">
        <v>0.1393011010052656</v>
      </c>
      <c r="V17" s="7">
        <v>0.13823529411764701</v>
      </c>
      <c r="W17" s="7">
        <v>0.12292358803986714</v>
      </c>
      <c r="X17" s="7">
        <v>0.10322156476002631</v>
      </c>
      <c r="Y17" s="7">
        <v>0.24612634088200247</v>
      </c>
      <c r="Z17" s="7">
        <v>4.44763271162123E-2</v>
      </c>
      <c r="AA17" s="7">
        <v>6.7307692307692291E-2</v>
      </c>
      <c r="AB17" s="7">
        <v>4.290004290004279E-2</v>
      </c>
      <c r="AC17" s="7">
        <v>6.3759769642122155E-3</v>
      </c>
      <c r="AD17" s="7">
        <v>6.5808297567954144E-2</v>
      </c>
      <c r="AE17" s="7">
        <v>4.7938638542666112E-3</v>
      </c>
      <c r="AF17" s="7">
        <f t="shared" si="0"/>
        <v>0.13282442748091605</v>
      </c>
      <c r="AG17" s="7">
        <f t="shared" si="0"/>
        <v>1.7688679245283057E-2</v>
      </c>
      <c r="AI17" s="43" t="s">
        <v>182</v>
      </c>
      <c r="AJ17" s="7" t="str">
        <f t="shared" si="1"/>
        <v>HU (12-'24)</v>
      </c>
      <c r="AK17" s="23">
        <f t="shared" si="2"/>
        <v>8.7075630480106775E-2</v>
      </c>
    </row>
    <row r="18" spans="1:37" x14ac:dyDescent="0.25">
      <c r="A18" s="7" t="s">
        <v>82</v>
      </c>
      <c r="B18" s="7" t="s">
        <v>83</v>
      </c>
      <c r="C18" s="7" t="s">
        <v>56</v>
      </c>
      <c r="D18" s="7" t="s">
        <v>57</v>
      </c>
      <c r="E18" s="7" t="s">
        <v>58</v>
      </c>
      <c r="F18" s="7">
        <v>4855</v>
      </c>
      <c r="G18" s="7">
        <v>6080</v>
      </c>
      <c r="H18" s="7">
        <v>6275</v>
      </c>
      <c r="I18" s="7">
        <v>7723</v>
      </c>
      <c r="J18" s="7">
        <v>9220</v>
      </c>
      <c r="K18" s="7">
        <v>9083</v>
      </c>
      <c r="L18" s="7">
        <v>9699</v>
      </c>
      <c r="M18" s="7">
        <v>10414</v>
      </c>
      <c r="N18" s="7">
        <v>10991</v>
      </c>
      <c r="O18" s="7">
        <v>10711</v>
      </c>
      <c r="P18" s="7">
        <v>10937</v>
      </c>
      <c r="Q18" s="7">
        <v>12673</v>
      </c>
      <c r="R18" s="7">
        <v>13906</v>
      </c>
      <c r="S18" s="7">
        <v>16118</v>
      </c>
      <c r="U18" s="7">
        <v>0.25231719876416059</v>
      </c>
      <c r="V18" s="7">
        <v>3.2072368421052655E-2</v>
      </c>
      <c r="W18" s="7">
        <v>0.23075697211155388</v>
      </c>
      <c r="X18" s="7">
        <v>0.19383659199792835</v>
      </c>
      <c r="Y18" s="7">
        <v>-1.4859002169197444E-2</v>
      </c>
      <c r="Z18" s="7">
        <v>6.7819002532202965E-2</v>
      </c>
      <c r="AA18" s="7">
        <v>7.3718940096917152E-2</v>
      </c>
      <c r="AB18" s="7">
        <v>5.540618398309971E-2</v>
      </c>
      <c r="AC18" s="7">
        <v>-2.5475388954599221E-2</v>
      </c>
      <c r="AD18" s="7">
        <v>2.1099803939874873E-2</v>
      </c>
      <c r="AE18" s="7">
        <v>0.15872725610313609</v>
      </c>
      <c r="AF18" s="7">
        <f t="shared" si="0"/>
        <v>9.7293458533890931E-2</v>
      </c>
      <c r="AG18" s="7">
        <f t="shared" si="0"/>
        <v>0.1590680281892709</v>
      </c>
      <c r="AI18" s="43" t="s">
        <v>182</v>
      </c>
      <c r="AJ18" s="7" t="str">
        <f t="shared" si="1"/>
        <v>PL (12-'24)</v>
      </c>
      <c r="AK18" s="23">
        <f t="shared" si="2"/>
        <v>0.10013703181148395</v>
      </c>
    </row>
    <row r="19" spans="1:37" x14ac:dyDescent="0.25">
      <c r="A19" s="7" t="s">
        <v>84</v>
      </c>
      <c r="B19" s="7" t="s">
        <v>85</v>
      </c>
      <c r="C19" s="7" t="s">
        <v>56</v>
      </c>
      <c r="D19" s="7" t="s">
        <v>57</v>
      </c>
      <c r="E19" s="7" t="s">
        <v>58</v>
      </c>
      <c r="F19" s="7">
        <v>2336</v>
      </c>
      <c r="G19" s="7">
        <v>4475</v>
      </c>
      <c r="H19" s="7">
        <v>4980</v>
      </c>
      <c r="I19" s="7">
        <v>2552</v>
      </c>
      <c r="J19" s="7">
        <v>2654</v>
      </c>
      <c r="K19" s="7">
        <v>2917</v>
      </c>
      <c r="L19" s="7">
        <v>2975</v>
      </c>
      <c r="M19" s="7">
        <v>3856</v>
      </c>
      <c r="N19" s="7">
        <v>3922</v>
      </c>
      <c r="O19" s="7">
        <v>4182</v>
      </c>
      <c r="P19" s="7">
        <v>4331</v>
      </c>
      <c r="Q19" s="7">
        <v>4420</v>
      </c>
      <c r="R19" s="7">
        <v>4591</v>
      </c>
      <c r="S19" s="7">
        <v>4825</v>
      </c>
      <c r="U19" s="7">
        <v>0.91566780821917804</v>
      </c>
      <c r="V19" s="7">
        <v>0.11284916201117312</v>
      </c>
      <c r="W19" s="7">
        <v>-0.48755020080321287</v>
      </c>
      <c r="X19" s="7">
        <v>3.9968652037617458E-2</v>
      </c>
      <c r="Y19" s="7">
        <v>9.9095704596835033E-2</v>
      </c>
      <c r="Z19" s="7">
        <v>1.9883441892355247E-2</v>
      </c>
      <c r="AA19" s="7">
        <v>0.29613445378151271</v>
      </c>
      <c r="AB19" s="7">
        <v>1.7116182572614047E-2</v>
      </c>
      <c r="AC19" s="7">
        <v>6.6292707802141804E-2</v>
      </c>
      <c r="AD19" s="7">
        <v>3.5628885700621726E-2</v>
      </c>
      <c r="AE19" s="7">
        <v>2.0549526668205864E-2</v>
      </c>
      <c r="AF19" s="7">
        <f t="shared" si="0"/>
        <v>3.8687782805429949E-2</v>
      </c>
      <c r="AG19" s="7">
        <f t="shared" si="0"/>
        <v>5.096928773687659E-2</v>
      </c>
      <c r="AI19" s="43" t="s">
        <v>182</v>
      </c>
      <c r="AJ19" s="7" t="str">
        <f t="shared" si="1"/>
        <v>LV (12-'24)</v>
      </c>
      <c r="AK19" s="23">
        <f t="shared" si="2"/>
        <v>9.4253338078565285E-2</v>
      </c>
    </row>
    <row r="20" spans="1:37" x14ac:dyDescent="0.25">
      <c r="A20" s="7" t="s">
        <v>86</v>
      </c>
      <c r="B20" s="7" t="s">
        <v>87</v>
      </c>
      <c r="C20" s="7" t="s">
        <v>56</v>
      </c>
      <c r="D20" s="7" t="s">
        <v>57</v>
      </c>
      <c r="E20" s="7" t="s">
        <v>58</v>
      </c>
      <c r="F20" s="7">
        <v>2112</v>
      </c>
      <c r="G20" s="7">
        <v>2843</v>
      </c>
      <c r="H20" s="7">
        <v>3175</v>
      </c>
      <c r="I20" s="7">
        <v>3620</v>
      </c>
      <c r="J20" s="7">
        <v>3891</v>
      </c>
      <c r="K20" s="7">
        <v>4131</v>
      </c>
      <c r="L20" s="7">
        <v>4622</v>
      </c>
      <c r="M20" s="7">
        <v>5011</v>
      </c>
      <c r="N20" s="7">
        <v>5382</v>
      </c>
      <c r="O20" s="7">
        <v>5281</v>
      </c>
      <c r="P20" s="7">
        <v>6001</v>
      </c>
      <c r="Q20" s="7">
        <v>7303</v>
      </c>
      <c r="R20" s="7">
        <v>8189</v>
      </c>
      <c r="S20" s="7">
        <v>8679</v>
      </c>
      <c r="U20" s="7">
        <v>0.34611742424242431</v>
      </c>
      <c r="V20" s="7">
        <v>0.11677805135420338</v>
      </c>
      <c r="W20" s="7">
        <v>0.14015748031496056</v>
      </c>
      <c r="X20" s="7">
        <v>7.4861878453038599E-2</v>
      </c>
      <c r="Y20" s="7">
        <v>6.1680801850424016E-2</v>
      </c>
      <c r="Z20" s="7">
        <v>0.11885741951101436</v>
      </c>
      <c r="AA20" s="7">
        <v>8.4162700129813972E-2</v>
      </c>
      <c r="AB20" s="7">
        <v>7.4037118339652874E-2</v>
      </c>
      <c r="AC20" s="7">
        <v>-1.8766257896692728E-2</v>
      </c>
      <c r="AD20" s="7">
        <v>0.1363378148078016</v>
      </c>
      <c r="AE20" s="7">
        <v>0.21696383936010655</v>
      </c>
      <c r="AF20" s="7">
        <f t="shared" si="0"/>
        <v>0.12132000547720123</v>
      </c>
      <c r="AG20" s="7">
        <f t="shared" si="0"/>
        <v>5.9836365856636986E-2</v>
      </c>
      <c r="AI20" s="43" t="s">
        <v>182</v>
      </c>
      <c r="AJ20" s="7" t="str">
        <f t="shared" si="1"/>
        <v>BG (12-'24)</v>
      </c>
      <c r="AK20" s="23">
        <f t="shared" si="2"/>
        <v>0.11787266475389122</v>
      </c>
    </row>
    <row r="21" spans="1:37" x14ac:dyDescent="0.25">
      <c r="A21" s="7" t="s">
        <v>88</v>
      </c>
      <c r="B21" s="7" t="s">
        <v>89</v>
      </c>
      <c r="C21" s="7" t="s">
        <v>56</v>
      </c>
      <c r="D21" s="7" t="s">
        <v>57</v>
      </c>
      <c r="E21" s="7" t="s">
        <v>58</v>
      </c>
      <c r="F21" s="7">
        <v>1212</v>
      </c>
      <c r="G21" s="7">
        <v>1527</v>
      </c>
      <c r="H21" s="7">
        <v>2009</v>
      </c>
      <c r="I21" s="7">
        <v>2330</v>
      </c>
      <c r="J21" s="7">
        <v>3089</v>
      </c>
      <c r="K21" s="7">
        <v>3516</v>
      </c>
      <c r="L21" s="7">
        <v>3571</v>
      </c>
      <c r="M21" s="7">
        <v>3890</v>
      </c>
      <c r="N21" s="7">
        <v>3959</v>
      </c>
      <c r="O21" s="7">
        <v>4127</v>
      </c>
      <c r="P21" s="7">
        <v>4667</v>
      </c>
      <c r="Q21" s="7">
        <v>5012</v>
      </c>
      <c r="R21" s="7">
        <v>5417</v>
      </c>
      <c r="S21" s="7">
        <v>5590</v>
      </c>
      <c r="U21" s="7">
        <v>0.25990099009900991</v>
      </c>
      <c r="V21" s="7">
        <v>0.31565160445317608</v>
      </c>
      <c r="W21" s="7">
        <v>0.15978098556495768</v>
      </c>
      <c r="X21" s="7">
        <v>0.32575107296137329</v>
      </c>
      <c r="Y21" s="7">
        <v>0.13823243768209781</v>
      </c>
      <c r="Z21" s="7">
        <v>1.5642775881683724E-2</v>
      </c>
      <c r="AA21" s="7">
        <v>8.9330719686362414E-2</v>
      </c>
      <c r="AB21" s="7">
        <v>1.7737789203084775E-2</v>
      </c>
      <c r="AC21" s="7">
        <v>4.2434958322808747E-2</v>
      </c>
      <c r="AD21" s="7">
        <v>0.1308456505936515</v>
      </c>
      <c r="AE21" s="7">
        <v>7.3923291193486174E-2</v>
      </c>
      <c r="AF21" s="7">
        <f t="shared" si="0"/>
        <v>8.0806065442937003E-2</v>
      </c>
      <c r="AG21" s="7">
        <f t="shared" si="0"/>
        <v>3.1936496215617449E-2</v>
      </c>
      <c r="AI21" s="43" t="s">
        <v>182</v>
      </c>
      <c r="AJ21" s="7" t="str">
        <f t="shared" si="1"/>
        <v>LT (12-'24)</v>
      </c>
      <c r="AK21" s="23">
        <f t="shared" si="2"/>
        <v>0.12938267979232665</v>
      </c>
    </row>
    <row r="22" spans="1:37" x14ac:dyDescent="0.25">
      <c r="A22" s="7" t="s">
        <v>90</v>
      </c>
      <c r="B22" s="7" t="s">
        <v>91</v>
      </c>
      <c r="C22" s="7" t="s">
        <v>56</v>
      </c>
      <c r="D22" s="7" t="s">
        <v>57</v>
      </c>
      <c r="E22" s="7" t="s">
        <v>58</v>
      </c>
      <c r="F22" s="7">
        <v>1062</v>
      </c>
      <c r="G22" s="7">
        <v>1265</v>
      </c>
      <c r="H22" s="7">
        <v>1865</v>
      </c>
      <c r="I22" s="7">
        <v>2426</v>
      </c>
      <c r="J22" s="7">
        <v>2567</v>
      </c>
      <c r="K22" s="7">
        <v>2735</v>
      </c>
      <c r="L22" s="7">
        <v>2890</v>
      </c>
      <c r="M22" s="7">
        <v>3174</v>
      </c>
      <c r="N22" s="7">
        <v>3461</v>
      </c>
      <c r="O22" s="7">
        <v>3772</v>
      </c>
      <c r="P22" s="7">
        <v>4383</v>
      </c>
      <c r="Q22" s="7">
        <v>5730</v>
      </c>
      <c r="R22" s="7">
        <v>6347</v>
      </c>
      <c r="S22" s="7">
        <v>7033</v>
      </c>
      <c r="U22" s="7">
        <v>0.19114877589453871</v>
      </c>
      <c r="V22" s="7">
        <v>0.47430830039525684</v>
      </c>
      <c r="W22" s="7">
        <v>0.30080428954423599</v>
      </c>
      <c r="X22" s="7">
        <v>5.8120362737015707E-2</v>
      </c>
      <c r="Y22" s="7">
        <v>6.5446045968056143E-2</v>
      </c>
      <c r="Z22" s="7">
        <v>5.667276051188308E-2</v>
      </c>
      <c r="AA22" s="7">
        <v>9.8269896193771578E-2</v>
      </c>
      <c r="AB22" s="7">
        <v>9.0422180214240644E-2</v>
      </c>
      <c r="AC22" s="7">
        <v>8.9858422421265516E-2</v>
      </c>
      <c r="AD22" s="7">
        <v>0.161983032873807</v>
      </c>
      <c r="AE22" s="7">
        <v>0.30732375085557839</v>
      </c>
      <c r="AF22" s="7">
        <f t="shared" si="0"/>
        <v>0.10767888307155316</v>
      </c>
      <c r="AG22" s="7">
        <f t="shared" si="0"/>
        <v>0.10808255868914451</v>
      </c>
      <c r="AI22" s="43" t="s">
        <v>182</v>
      </c>
      <c r="AJ22" s="7" t="str">
        <f t="shared" si="1"/>
        <v>EE (12-'24)</v>
      </c>
      <c r="AK22" s="23">
        <f t="shared" si="2"/>
        <v>0.16231686610541135</v>
      </c>
    </row>
    <row r="23" spans="1:37" x14ac:dyDescent="0.25">
      <c r="A23" s="7" t="s">
        <v>92</v>
      </c>
      <c r="B23" s="7" t="s">
        <v>93</v>
      </c>
      <c r="C23" s="7" t="s">
        <v>56</v>
      </c>
      <c r="D23" s="7" t="s">
        <v>57</v>
      </c>
      <c r="E23" s="7" t="s">
        <v>58</v>
      </c>
      <c r="F23" s="7">
        <v>1836</v>
      </c>
      <c r="G23" s="7">
        <v>3264</v>
      </c>
      <c r="H23" s="7">
        <v>3662</v>
      </c>
      <c r="I23" s="7">
        <v>4282</v>
      </c>
      <c r="J23" s="7">
        <v>4775</v>
      </c>
      <c r="K23" s="7">
        <v>5463</v>
      </c>
      <c r="L23" s="7">
        <v>6448</v>
      </c>
      <c r="M23" s="7">
        <v>7600</v>
      </c>
      <c r="N23" s="7">
        <v>8561</v>
      </c>
      <c r="O23" s="7">
        <v>9477</v>
      </c>
      <c r="P23" s="7">
        <v>10593</v>
      </c>
      <c r="Q23" s="7">
        <v>12885</v>
      </c>
      <c r="R23" s="7">
        <v>14461</v>
      </c>
      <c r="S23" s="7">
        <v>14835</v>
      </c>
      <c r="U23" s="7">
        <v>0.77777777777777768</v>
      </c>
      <c r="V23" s="7">
        <v>0.12193627450980382</v>
      </c>
      <c r="W23" s="7">
        <v>0.16930638995084646</v>
      </c>
      <c r="X23" s="7">
        <v>0.11513311536665105</v>
      </c>
      <c r="Y23" s="7">
        <v>0.14408376963350777</v>
      </c>
      <c r="Z23" s="7">
        <v>0.18030386234669593</v>
      </c>
      <c r="AA23" s="7">
        <v>0.17866004962779147</v>
      </c>
      <c r="AB23" s="7">
        <v>0.12644736842105253</v>
      </c>
      <c r="AC23" s="7">
        <v>0.10699684616283145</v>
      </c>
      <c r="AD23" s="7">
        <v>0.11775878442545107</v>
      </c>
      <c r="AE23" s="7">
        <v>0.21636930048144998</v>
      </c>
      <c r="AF23" s="7">
        <f t="shared" si="0"/>
        <v>0.12231276678308101</v>
      </c>
      <c r="AG23" s="7">
        <f t="shared" si="0"/>
        <v>2.5862665099232407E-2</v>
      </c>
      <c r="AI23" s="43" t="s">
        <v>182</v>
      </c>
      <c r="AJ23" s="7" t="str">
        <f t="shared" si="1"/>
        <v>CZ (12-'24)</v>
      </c>
      <c r="AK23" s="23">
        <f t="shared" si="2"/>
        <v>0.18484222850662865</v>
      </c>
    </row>
    <row r="24" spans="1:37" x14ac:dyDescent="0.25">
      <c r="A24" s="7" t="s">
        <v>94</v>
      </c>
      <c r="B24" s="7" t="s">
        <v>95</v>
      </c>
      <c r="C24" s="7" t="s">
        <v>56</v>
      </c>
      <c r="D24" s="7" t="s">
        <v>57</v>
      </c>
      <c r="E24" s="7" t="s">
        <v>58</v>
      </c>
      <c r="F24" s="7">
        <v>1366</v>
      </c>
      <c r="G24" s="7">
        <v>1666</v>
      </c>
      <c r="H24" s="7">
        <v>1653</v>
      </c>
      <c r="I24" s="7">
        <v>2423</v>
      </c>
      <c r="J24" s="7">
        <v>2039</v>
      </c>
      <c r="K24" s="7">
        <v>1958</v>
      </c>
      <c r="L24" s="7">
        <v>2085</v>
      </c>
      <c r="M24" s="7">
        <v>4914</v>
      </c>
      <c r="N24" s="7">
        <v>5339</v>
      </c>
      <c r="O24" s="7">
        <v>7163</v>
      </c>
      <c r="P24" s="7">
        <v>7601</v>
      </c>
      <c r="Q24" s="7">
        <v>8051</v>
      </c>
      <c r="R24" s="7">
        <v>8414</v>
      </c>
      <c r="S24" s="7">
        <v>8700</v>
      </c>
      <c r="U24" s="7">
        <v>0.21961932650073202</v>
      </c>
      <c r="V24" s="7">
        <v>-7.8031212484993562E-3</v>
      </c>
      <c r="W24" s="7">
        <v>0.46581972171808839</v>
      </c>
      <c r="X24" s="7">
        <v>-0.15848122162608336</v>
      </c>
      <c r="Y24" s="7">
        <v>-3.9725355566454179E-2</v>
      </c>
      <c r="Z24" s="7">
        <v>6.4862104187946912E-2</v>
      </c>
      <c r="AA24" s="7">
        <v>1.3568345323741009</v>
      </c>
      <c r="AB24" s="7">
        <v>8.6487586487586476E-2</v>
      </c>
      <c r="AC24" s="7">
        <v>0.34163701067615659</v>
      </c>
      <c r="AD24" s="7">
        <v>6.1147563869886845E-2</v>
      </c>
      <c r="AE24" s="7">
        <v>5.9202736482041773E-2</v>
      </c>
      <c r="AF24" s="7">
        <f t="shared" si="0"/>
        <v>4.508756676189285E-2</v>
      </c>
      <c r="AG24" s="7">
        <f t="shared" si="0"/>
        <v>3.3990967435227004E-2</v>
      </c>
      <c r="AI24" s="43" t="s">
        <v>182</v>
      </c>
      <c r="AJ24" s="7" t="str">
        <f t="shared" si="1"/>
        <v>RO (12-'24)</v>
      </c>
      <c r="AK24" s="23">
        <f t="shared" si="2"/>
        <v>0.19451380138866331</v>
      </c>
    </row>
    <row r="46" spans="1:37" x14ac:dyDescent="0.25">
      <c r="A46" s="7" t="s">
        <v>96</v>
      </c>
    </row>
    <row r="47" spans="1:37" x14ac:dyDescent="0.25">
      <c r="C47" s="7" t="s">
        <v>50</v>
      </c>
      <c r="D47" s="7" t="s">
        <v>23</v>
      </c>
      <c r="E47" s="7" t="s">
        <v>2</v>
      </c>
      <c r="F47" s="7">
        <v>2011</v>
      </c>
      <c r="G47" s="7">
        <v>2012</v>
      </c>
      <c r="H47" s="7">
        <v>2013</v>
      </c>
      <c r="I47" s="7">
        <v>2014</v>
      </c>
      <c r="J47" s="7">
        <v>2015</v>
      </c>
      <c r="K47" s="7">
        <v>2016</v>
      </c>
      <c r="L47" s="7">
        <v>2017</v>
      </c>
      <c r="M47" s="7">
        <v>2018</v>
      </c>
      <c r="N47" s="7">
        <v>2019</v>
      </c>
      <c r="O47" s="7">
        <v>2020</v>
      </c>
      <c r="P47" s="7">
        <v>2021</v>
      </c>
      <c r="Q47" s="7">
        <v>2022</v>
      </c>
      <c r="R47" s="7">
        <v>2023</v>
      </c>
      <c r="S47" s="7">
        <v>2024</v>
      </c>
      <c r="U47" s="7">
        <v>2012</v>
      </c>
      <c r="V47" s="7">
        <v>2013</v>
      </c>
      <c r="W47" s="7">
        <v>2014</v>
      </c>
      <c r="X47" s="7">
        <v>2015</v>
      </c>
      <c r="Y47" s="7">
        <v>2016</v>
      </c>
      <c r="Z47" s="7">
        <v>2017</v>
      </c>
      <c r="AA47" s="7">
        <v>2018</v>
      </c>
      <c r="AB47" s="7">
        <v>2019</v>
      </c>
      <c r="AC47" s="7">
        <v>2020</v>
      </c>
      <c r="AD47" s="7">
        <v>2021</v>
      </c>
      <c r="AE47" s="7">
        <v>2022</v>
      </c>
      <c r="AF47" s="7">
        <v>2023</v>
      </c>
      <c r="AG47" s="7">
        <v>2024</v>
      </c>
      <c r="AI47" s="7" t="s">
        <v>51</v>
      </c>
      <c r="AJ47" s="7" t="s">
        <v>52</v>
      </c>
      <c r="AK47" s="7" t="s">
        <v>53</v>
      </c>
    </row>
    <row r="48" spans="1:37" x14ac:dyDescent="0.25">
      <c r="A48" s="7" t="s">
        <v>59</v>
      </c>
      <c r="B48" s="7" t="s">
        <v>60</v>
      </c>
      <c r="C48" s="7" t="s">
        <v>56</v>
      </c>
      <c r="D48" s="7" t="s">
        <v>57</v>
      </c>
      <c r="E48" s="7" t="s">
        <v>97</v>
      </c>
      <c r="F48" s="7">
        <v>549</v>
      </c>
      <c r="G48" s="7">
        <v>544</v>
      </c>
      <c r="H48" s="7">
        <v>460</v>
      </c>
      <c r="I48" s="7">
        <v>435</v>
      </c>
      <c r="J48" s="7">
        <v>433</v>
      </c>
      <c r="K48" s="7">
        <v>441</v>
      </c>
      <c r="L48" s="7">
        <v>449</v>
      </c>
      <c r="M48" s="7">
        <v>444</v>
      </c>
      <c r="N48" s="7">
        <v>448</v>
      </c>
      <c r="O48" s="7">
        <v>464</v>
      </c>
      <c r="P48" s="7">
        <v>476</v>
      </c>
      <c r="Q48" s="7">
        <v>486</v>
      </c>
      <c r="R48" s="7">
        <v>498</v>
      </c>
      <c r="S48" s="7">
        <v>509</v>
      </c>
      <c r="U48" s="7">
        <v>-9.1074681238615396E-3</v>
      </c>
      <c r="V48" s="7">
        <v>-0.15441176470588236</v>
      </c>
      <c r="W48" s="7">
        <v>-5.4347826086956541E-2</v>
      </c>
      <c r="X48" s="7">
        <v>-4.5977011494252595E-3</v>
      </c>
      <c r="Y48" s="7">
        <v>1.8475750577367167E-2</v>
      </c>
      <c r="Z48" s="7">
        <v>1.8140589569161092E-2</v>
      </c>
      <c r="AA48" s="7">
        <v>-1.1135857461024523E-2</v>
      </c>
      <c r="AB48" s="7">
        <v>9.009009009008917E-3</v>
      </c>
      <c r="AC48" s="7">
        <v>3.5714285714285809E-2</v>
      </c>
      <c r="AD48" s="7">
        <v>2.5862068965517349E-2</v>
      </c>
      <c r="AE48" s="7">
        <v>2.1008403361344463E-2</v>
      </c>
      <c r="AF48" s="7">
        <f>R48/Q48-1</f>
        <v>2.4691358024691468E-2</v>
      </c>
      <c r="AG48" s="7">
        <f>S48/R48-1</f>
        <v>2.2088353413654671E-2</v>
      </c>
      <c r="AI48" s="43" t="s">
        <v>182</v>
      </c>
      <c r="AJ48" s="7" t="str">
        <f>B48&amp;" ("&amp;AI48&amp;")"</f>
        <v>EL (12-'24)</v>
      </c>
      <c r="AK48" s="23">
        <f>AVERAGE(U48:AG48)</f>
        <v>-4.508522991701484E-3</v>
      </c>
    </row>
    <row r="49" spans="1:37" x14ac:dyDescent="0.25">
      <c r="A49" s="7" t="s">
        <v>98</v>
      </c>
      <c r="B49" s="7" t="s">
        <v>99</v>
      </c>
      <c r="C49" s="7" t="s">
        <v>56</v>
      </c>
      <c r="D49" s="7" t="s">
        <v>57</v>
      </c>
      <c r="E49" s="7" t="s">
        <v>97</v>
      </c>
      <c r="H49" s="7">
        <v>120</v>
      </c>
      <c r="I49" s="7">
        <v>101</v>
      </c>
      <c r="J49" s="7">
        <v>116</v>
      </c>
      <c r="K49" s="7">
        <v>113</v>
      </c>
      <c r="L49" s="7">
        <v>103</v>
      </c>
      <c r="M49" s="7">
        <v>105</v>
      </c>
      <c r="N49" s="7">
        <v>104</v>
      </c>
      <c r="O49" s="7">
        <v>105</v>
      </c>
      <c r="P49" s="7">
        <v>107</v>
      </c>
      <c r="Q49" s="7">
        <v>112</v>
      </c>
      <c r="R49" s="7">
        <v>74</v>
      </c>
      <c r="S49" s="7">
        <v>76</v>
      </c>
      <c r="W49" s="7">
        <v>-0.15833333333333333</v>
      </c>
      <c r="X49" s="7">
        <v>0.14851485148514842</v>
      </c>
      <c r="Y49" s="7">
        <v>-2.5862068965517238E-2</v>
      </c>
      <c r="Z49" s="7">
        <v>-8.8495575221238965E-2</v>
      </c>
      <c r="AA49" s="7">
        <v>1.9417475728155331E-2</v>
      </c>
      <c r="AB49" s="7">
        <v>-9.52380952380949E-3</v>
      </c>
      <c r="AC49" s="7">
        <v>9.6153846153845812E-3</v>
      </c>
      <c r="AD49" s="7">
        <v>1.904761904761898E-2</v>
      </c>
      <c r="AE49" s="7">
        <v>4.6728971962616717E-2</v>
      </c>
      <c r="AF49" s="7">
        <f t="shared" ref="AF49:AG61" si="3">R49/Q49-1</f>
        <v>-0.3392857142857143</v>
      </c>
      <c r="AG49" s="7">
        <f t="shared" si="3"/>
        <v>2.7027027027026973E-2</v>
      </c>
      <c r="AI49" s="43" t="s">
        <v>183</v>
      </c>
      <c r="AJ49" s="7" t="str">
        <f t="shared" ref="AJ49:AJ61" si="4">B49&amp;" ("&amp;AI49&amp;")"</f>
        <v>HR (14-'24)</v>
      </c>
      <c r="AK49" s="23">
        <f t="shared" ref="AK49:AK61" si="5">AVERAGE(U49:AG49)</f>
        <v>-3.1922651951242026E-2</v>
      </c>
    </row>
    <row r="50" spans="1:37" x14ac:dyDescent="0.25">
      <c r="A50" s="7" t="s">
        <v>100</v>
      </c>
      <c r="B50" s="7" t="s">
        <v>101</v>
      </c>
      <c r="C50" s="7" t="s">
        <v>56</v>
      </c>
      <c r="D50" s="7" t="s">
        <v>57</v>
      </c>
      <c r="E50" s="7" t="s">
        <v>97</v>
      </c>
      <c r="F50" s="7">
        <v>302</v>
      </c>
      <c r="G50" s="7">
        <v>306</v>
      </c>
      <c r="H50" s="7">
        <v>310</v>
      </c>
      <c r="I50" s="7">
        <v>314</v>
      </c>
      <c r="J50" s="7">
        <v>320</v>
      </c>
      <c r="K50" s="7">
        <v>324</v>
      </c>
      <c r="L50" s="7">
        <v>328</v>
      </c>
      <c r="M50" s="7">
        <v>331</v>
      </c>
      <c r="N50" s="7">
        <v>334</v>
      </c>
      <c r="O50" s="7">
        <v>353</v>
      </c>
      <c r="P50" s="7">
        <v>355</v>
      </c>
      <c r="Q50" s="7">
        <v>358</v>
      </c>
      <c r="R50" s="7">
        <v>323</v>
      </c>
      <c r="S50" s="7" t="s">
        <v>191</v>
      </c>
      <c r="U50" s="7">
        <v>1.3245033112582849E-2</v>
      </c>
      <c r="V50" s="7">
        <v>1.3071895424836555E-2</v>
      </c>
      <c r="W50" s="7">
        <v>1.2903225806451646E-2</v>
      </c>
      <c r="X50" s="7">
        <v>1.9108280254777066E-2</v>
      </c>
      <c r="Y50" s="7">
        <v>1.2499999999999956E-2</v>
      </c>
      <c r="Z50" s="7">
        <v>1.2345679012345734E-2</v>
      </c>
      <c r="AA50" s="7">
        <v>9.1463414634145312E-3</v>
      </c>
      <c r="AB50" s="7">
        <v>9.0634441087613649E-3</v>
      </c>
      <c r="AC50" s="7">
        <v>5.6886227544910239E-2</v>
      </c>
      <c r="AD50" s="7">
        <v>5.6657223796034994E-3</v>
      </c>
      <c r="AE50" s="7">
        <v>8.4507042253521014E-3</v>
      </c>
      <c r="AF50" s="7">
        <f t="shared" si="3"/>
        <v>-9.77653631284916E-2</v>
      </c>
      <c r="AI50" s="43" t="s">
        <v>185</v>
      </c>
      <c r="AJ50" s="7" t="str">
        <f t="shared" si="4"/>
        <v>AT (12-'23)</v>
      </c>
      <c r="AK50" s="23">
        <f t="shared" si="5"/>
        <v>6.2184325170453287E-3</v>
      </c>
    </row>
    <row r="51" spans="1:37" x14ac:dyDescent="0.25">
      <c r="A51" s="7" t="s">
        <v>54</v>
      </c>
      <c r="B51" s="7" t="s">
        <v>55</v>
      </c>
      <c r="C51" s="7" t="s">
        <v>56</v>
      </c>
      <c r="D51" s="7" t="s">
        <v>57</v>
      </c>
      <c r="E51" s="7" t="s">
        <v>97</v>
      </c>
      <c r="K51" s="7">
        <v>177</v>
      </c>
      <c r="L51" s="7">
        <v>183</v>
      </c>
      <c r="M51" s="7">
        <v>190</v>
      </c>
      <c r="N51" s="7">
        <v>193</v>
      </c>
      <c r="O51" s="7">
        <v>194</v>
      </c>
      <c r="P51" s="7">
        <v>198</v>
      </c>
      <c r="Q51" s="7">
        <v>204</v>
      </c>
      <c r="R51" s="7">
        <v>160</v>
      </c>
      <c r="S51" s="7" t="s">
        <v>191</v>
      </c>
      <c r="Z51" s="7">
        <v>3.3898305084745672E-2</v>
      </c>
      <c r="AA51" s="7">
        <v>3.8251366120218622E-2</v>
      </c>
      <c r="AB51" s="7">
        <v>1.5789473684210575E-2</v>
      </c>
      <c r="AC51" s="7">
        <v>5.1813471502590858E-3</v>
      </c>
      <c r="AD51" s="7">
        <v>2.0618556701030855E-2</v>
      </c>
      <c r="AE51" s="7">
        <v>3.0303030303030276E-2</v>
      </c>
      <c r="AF51" s="7">
        <f t="shared" si="3"/>
        <v>-0.21568627450980393</v>
      </c>
      <c r="AI51" s="43" t="s">
        <v>186</v>
      </c>
      <c r="AJ51" s="7" t="str">
        <f t="shared" si="4"/>
        <v>ES (17-'23)</v>
      </c>
      <c r="AK51" s="23">
        <f t="shared" si="5"/>
        <v>-1.0234885066615549E-2</v>
      </c>
    </row>
    <row r="52" spans="1:37" x14ac:dyDescent="0.25">
      <c r="A52" s="7" t="s">
        <v>102</v>
      </c>
      <c r="B52" s="7" t="s">
        <v>103</v>
      </c>
      <c r="C52" s="7" t="s">
        <v>56</v>
      </c>
      <c r="D52" s="7" t="s">
        <v>57</v>
      </c>
      <c r="E52" s="7" t="s">
        <v>97</v>
      </c>
      <c r="H52" s="7">
        <v>256</v>
      </c>
      <c r="I52" s="7">
        <v>291</v>
      </c>
      <c r="J52" s="7">
        <v>299</v>
      </c>
      <c r="K52" s="7">
        <v>301</v>
      </c>
      <c r="L52" s="7">
        <v>309</v>
      </c>
      <c r="M52" s="7">
        <v>305</v>
      </c>
      <c r="N52" s="7">
        <v>304</v>
      </c>
      <c r="O52" s="7">
        <v>270</v>
      </c>
      <c r="P52" s="7">
        <v>322</v>
      </c>
      <c r="Q52" s="7">
        <v>329</v>
      </c>
      <c r="R52" s="7" t="s">
        <v>191</v>
      </c>
      <c r="S52" s="7">
        <v>340</v>
      </c>
      <c r="W52" s="7">
        <v>0.13671875</v>
      </c>
      <c r="X52" s="7">
        <v>2.7491408934707806E-2</v>
      </c>
      <c r="Y52" s="7">
        <v>6.6889632107023367E-3</v>
      </c>
      <c r="Z52" s="7">
        <v>2.6578073089700949E-2</v>
      </c>
      <c r="AA52" s="7">
        <v>-1.2944983818770184E-2</v>
      </c>
      <c r="AB52" s="7">
        <v>-3.2786885245901232E-3</v>
      </c>
      <c r="AC52" s="7">
        <v>-0.11184210526315785</v>
      </c>
      <c r="AD52" s="7">
        <v>0.19259259259259265</v>
      </c>
      <c r="AE52" s="7">
        <v>2.1739130434782705E-2</v>
      </c>
      <c r="AI52" s="43" t="s">
        <v>187</v>
      </c>
      <c r="AJ52" s="7" t="str">
        <f t="shared" si="4"/>
        <v>BE (14-'22)</v>
      </c>
      <c r="AK52" s="23">
        <f t="shared" si="5"/>
        <v>3.1527015628440923E-2</v>
      </c>
    </row>
    <row r="53" spans="1:37" x14ac:dyDescent="0.25">
      <c r="A53" s="7" t="s">
        <v>65</v>
      </c>
      <c r="B53" s="7" t="s">
        <v>66</v>
      </c>
      <c r="C53" s="7" t="s">
        <v>56</v>
      </c>
      <c r="D53" s="7" t="s">
        <v>57</v>
      </c>
      <c r="E53" s="7" t="s">
        <v>97</v>
      </c>
      <c r="K53" s="7">
        <v>1054</v>
      </c>
      <c r="L53" s="7">
        <v>1010</v>
      </c>
      <c r="M53" s="7">
        <v>1011</v>
      </c>
      <c r="N53" s="7">
        <v>1086</v>
      </c>
      <c r="O53" s="7">
        <v>1195</v>
      </c>
      <c r="R53" s="7" t="s">
        <v>191</v>
      </c>
      <c r="S53" s="7" t="s">
        <v>191</v>
      </c>
      <c r="Z53" s="7">
        <v>-4.1745730550284632E-2</v>
      </c>
      <c r="AA53" s="7">
        <v>9.9009900990099098E-4</v>
      </c>
      <c r="AB53" s="7">
        <v>7.4183976261127604E-2</v>
      </c>
      <c r="AC53" s="7">
        <v>0.10036832412523022</v>
      </c>
      <c r="AI53" s="43" t="s">
        <v>188</v>
      </c>
      <c r="AJ53" s="7" t="str">
        <f t="shared" si="4"/>
        <v>IT (17-'20)</v>
      </c>
      <c r="AK53" s="23">
        <f t="shared" si="5"/>
        <v>3.3449167211493547E-2</v>
      </c>
    </row>
    <row r="54" spans="1:37" x14ac:dyDescent="0.25">
      <c r="A54" s="7" t="s">
        <v>76</v>
      </c>
      <c r="B54" s="7" t="s">
        <v>77</v>
      </c>
      <c r="C54" s="7" t="s">
        <v>56</v>
      </c>
      <c r="D54" s="7" t="s">
        <v>57</v>
      </c>
      <c r="E54" s="7" t="s">
        <v>97</v>
      </c>
      <c r="H54" s="7">
        <v>360</v>
      </c>
      <c r="I54" s="7">
        <v>362</v>
      </c>
      <c r="J54" s="7">
        <v>366</v>
      </c>
      <c r="K54" s="7">
        <v>397</v>
      </c>
      <c r="L54" s="7">
        <v>422</v>
      </c>
      <c r="M54" s="7">
        <v>378</v>
      </c>
      <c r="N54" s="7">
        <v>420</v>
      </c>
      <c r="O54" s="7">
        <v>448</v>
      </c>
      <c r="P54" s="7">
        <v>466</v>
      </c>
      <c r="Q54" s="7">
        <v>510</v>
      </c>
      <c r="R54" s="7">
        <v>417</v>
      </c>
      <c r="S54" s="7">
        <v>426</v>
      </c>
      <c r="W54" s="7">
        <v>5.5555555555555358E-3</v>
      </c>
      <c r="X54" s="7">
        <v>1.1049723756906049E-2</v>
      </c>
      <c r="Y54" s="7">
        <v>8.4699453551912551E-2</v>
      </c>
      <c r="Z54" s="7">
        <v>6.2972292191435741E-2</v>
      </c>
      <c r="AA54" s="7">
        <v>-0.10426540284360186</v>
      </c>
      <c r="AB54" s="7">
        <v>0.11111111111111116</v>
      </c>
      <c r="AC54" s="7">
        <v>6.6666666666666652E-2</v>
      </c>
      <c r="AD54" s="7">
        <v>4.0178571428571397E-2</v>
      </c>
      <c r="AE54" s="7">
        <v>9.4420600858369008E-2</v>
      </c>
      <c r="AF54" s="7">
        <f t="shared" si="3"/>
        <v>-0.18235294117647061</v>
      </c>
      <c r="AG54" s="7">
        <f t="shared" si="3"/>
        <v>2.1582733812949728E-2</v>
      </c>
      <c r="AI54" s="43" t="s">
        <v>182</v>
      </c>
      <c r="AJ54" s="7" t="str">
        <f t="shared" si="4"/>
        <v>IE (12-'24)</v>
      </c>
      <c r="AK54" s="23">
        <f t="shared" si="5"/>
        <v>1.9238033173945943E-2</v>
      </c>
    </row>
    <row r="55" spans="1:37" x14ac:dyDescent="0.25">
      <c r="A55" s="7" t="s">
        <v>80</v>
      </c>
      <c r="B55" s="7" t="s">
        <v>81</v>
      </c>
      <c r="C55" s="7" t="s">
        <v>56</v>
      </c>
      <c r="D55" s="7" t="s">
        <v>57</v>
      </c>
      <c r="E55" s="7" t="s">
        <v>97</v>
      </c>
      <c r="F55" s="7">
        <v>117</v>
      </c>
      <c r="G55" s="7">
        <v>133</v>
      </c>
      <c r="H55" s="7">
        <v>137</v>
      </c>
      <c r="I55" s="7">
        <v>138</v>
      </c>
      <c r="J55" s="7">
        <v>147</v>
      </c>
      <c r="K55" s="7">
        <v>159</v>
      </c>
      <c r="L55" s="7">
        <v>169</v>
      </c>
      <c r="M55" s="7">
        <v>175</v>
      </c>
      <c r="N55" s="7">
        <v>184</v>
      </c>
      <c r="O55" s="7">
        <v>183</v>
      </c>
      <c r="P55" s="7">
        <v>203</v>
      </c>
      <c r="Q55" s="7">
        <v>209</v>
      </c>
      <c r="R55" s="7">
        <v>203</v>
      </c>
      <c r="S55" s="7">
        <v>206</v>
      </c>
      <c r="U55" s="7">
        <v>0.13675213675213671</v>
      </c>
      <c r="V55" s="7">
        <v>3.007518796992481E-2</v>
      </c>
      <c r="W55" s="7">
        <v>7.2992700729928028E-3</v>
      </c>
      <c r="X55" s="7">
        <v>6.5217391304347894E-2</v>
      </c>
      <c r="Y55" s="7">
        <v>8.163265306122458E-2</v>
      </c>
      <c r="Z55" s="7">
        <v>6.2893081761006275E-2</v>
      </c>
      <c r="AA55" s="7">
        <v>3.5502958579881616E-2</v>
      </c>
      <c r="AB55" s="7">
        <v>5.1428571428571379E-2</v>
      </c>
      <c r="AC55" s="7">
        <v>-5.4347826086956763E-3</v>
      </c>
      <c r="AD55" s="7">
        <v>0.1092896174863387</v>
      </c>
      <c r="AE55" s="7">
        <v>2.9556650246305383E-2</v>
      </c>
      <c r="AF55" s="7">
        <f t="shared" si="3"/>
        <v>-2.8708133971291905E-2</v>
      </c>
      <c r="AG55" s="7">
        <f t="shared" si="3"/>
        <v>1.4778325123152802E-2</v>
      </c>
      <c r="AI55" s="43" t="s">
        <v>182</v>
      </c>
      <c r="AJ55" s="7" t="str">
        <f t="shared" si="4"/>
        <v>HU (12-'24)</v>
      </c>
      <c r="AK55" s="23">
        <f t="shared" si="5"/>
        <v>4.5406379015838105E-2</v>
      </c>
    </row>
    <row r="56" spans="1:37" x14ac:dyDescent="0.25">
      <c r="A56" s="7" t="s">
        <v>86</v>
      </c>
      <c r="B56" s="7" t="s">
        <v>87</v>
      </c>
      <c r="C56" s="7" t="s">
        <v>56</v>
      </c>
      <c r="D56" s="7" t="s">
        <v>57</v>
      </c>
      <c r="E56" s="7" t="s">
        <v>97</v>
      </c>
      <c r="F56" s="7">
        <v>153</v>
      </c>
      <c r="G56" s="7">
        <v>184</v>
      </c>
      <c r="H56" s="7">
        <v>199</v>
      </c>
      <c r="I56" s="7">
        <v>220</v>
      </c>
      <c r="J56" s="7">
        <v>225</v>
      </c>
      <c r="K56" s="7">
        <v>225</v>
      </c>
      <c r="L56" s="7">
        <v>240</v>
      </c>
      <c r="M56" s="7">
        <v>256</v>
      </c>
      <c r="N56" s="7">
        <v>253</v>
      </c>
      <c r="O56" s="7">
        <v>225</v>
      </c>
      <c r="P56" s="7">
        <v>267</v>
      </c>
      <c r="Q56" s="7">
        <v>320</v>
      </c>
      <c r="R56" s="7">
        <v>312</v>
      </c>
      <c r="S56" s="7">
        <v>303</v>
      </c>
      <c r="U56" s="7">
        <v>0.20261437908496727</v>
      </c>
      <c r="V56" s="7">
        <v>8.1521739130434812E-2</v>
      </c>
      <c r="W56" s="7">
        <v>0.10552763819095468</v>
      </c>
      <c r="X56" s="7">
        <v>2.2727272727272707E-2</v>
      </c>
      <c r="Y56" s="7">
        <v>0</v>
      </c>
      <c r="Z56" s="7">
        <v>6.6666666666666652E-2</v>
      </c>
      <c r="AA56" s="7">
        <v>6.6666666666666652E-2</v>
      </c>
      <c r="AB56" s="7">
        <v>-1.171875E-2</v>
      </c>
      <c r="AC56" s="7">
        <v>-0.11067193675889331</v>
      </c>
      <c r="AD56" s="7">
        <v>0.18666666666666676</v>
      </c>
      <c r="AE56" s="7">
        <v>0.19850187265917607</v>
      </c>
      <c r="AF56" s="7">
        <f t="shared" si="3"/>
        <v>-2.5000000000000022E-2</v>
      </c>
      <c r="AG56" s="7">
        <f t="shared" si="3"/>
        <v>-2.8846153846153855E-2</v>
      </c>
      <c r="AI56" s="43" t="s">
        <v>182</v>
      </c>
      <c r="AJ56" s="7" t="str">
        <f t="shared" si="4"/>
        <v>BG (12-'24)</v>
      </c>
      <c r="AK56" s="23">
        <f t="shared" si="5"/>
        <v>5.8050466245212186E-2</v>
      </c>
    </row>
    <row r="57" spans="1:37" x14ac:dyDescent="0.25">
      <c r="A57" s="7" t="s">
        <v>104</v>
      </c>
      <c r="B57" s="7" t="s">
        <v>105</v>
      </c>
      <c r="C57" s="7" t="s">
        <v>56</v>
      </c>
      <c r="D57" s="7" t="s">
        <v>57</v>
      </c>
      <c r="E57" s="7" t="s">
        <v>97</v>
      </c>
      <c r="L57" s="7">
        <v>55</v>
      </c>
      <c r="M57" s="7">
        <v>67</v>
      </c>
      <c r="N57" s="7">
        <v>62</v>
      </c>
      <c r="O57" s="7">
        <v>67</v>
      </c>
      <c r="P57" s="7">
        <v>79</v>
      </c>
      <c r="Q57" s="7">
        <v>77</v>
      </c>
      <c r="R57" s="7">
        <v>67</v>
      </c>
      <c r="S57" s="7">
        <v>69</v>
      </c>
      <c r="AA57" s="7">
        <v>0.21818181818181825</v>
      </c>
      <c r="AB57" s="7">
        <v>-7.4626865671641784E-2</v>
      </c>
      <c r="AC57" s="7">
        <v>8.0645161290322509E-2</v>
      </c>
      <c r="AD57" s="7">
        <v>0.17910447761194037</v>
      </c>
      <c r="AE57" s="7">
        <v>-2.5316455696202556E-2</v>
      </c>
      <c r="AF57" s="7">
        <f t="shared" si="3"/>
        <v>-0.12987012987012991</v>
      </c>
      <c r="AG57" s="7">
        <f t="shared" si="3"/>
        <v>2.9850746268656803E-2</v>
      </c>
      <c r="AI57" s="43" t="s">
        <v>189</v>
      </c>
      <c r="AJ57" s="7" t="str">
        <f t="shared" si="4"/>
        <v>SK (18-'24)</v>
      </c>
      <c r="AK57" s="23">
        <f t="shared" si="5"/>
        <v>3.9709821730680529E-2</v>
      </c>
    </row>
    <row r="58" spans="1:37" x14ac:dyDescent="0.25">
      <c r="A58" s="7" t="s">
        <v>90</v>
      </c>
      <c r="B58" s="7" t="s">
        <v>91</v>
      </c>
      <c r="C58" s="7" t="s">
        <v>56</v>
      </c>
      <c r="D58" s="7" t="s">
        <v>57</v>
      </c>
      <c r="E58" s="7" t="s">
        <v>97</v>
      </c>
      <c r="H58" s="7">
        <v>43</v>
      </c>
      <c r="I58" s="7">
        <v>50</v>
      </c>
      <c r="J58" s="7">
        <v>55</v>
      </c>
      <c r="K58" s="7">
        <v>54</v>
      </c>
      <c r="L58" s="7">
        <v>60</v>
      </c>
      <c r="M58" s="7">
        <v>62</v>
      </c>
      <c r="R58" s="7">
        <v>102</v>
      </c>
      <c r="S58" s="7">
        <v>115</v>
      </c>
      <c r="W58" s="7">
        <v>0.16279069767441867</v>
      </c>
      <c r="X58" s="7">
        <v>0.10000000000000009</v>
      </c>
      <c r="Y58" s="7">
        <v>-1.8181818181818188E-2</v>
      </c>
      <c r="Z58" s="7">
        <v>0.11111111111111116</v>
      </c>
      <c r="AA58" s="7">
        <v>3.3333333333333437E-2</v>
      </c>
      <c r="AG58" s="7">
        <f t="shared" si="3"/>
        <v>0.12745098039215685</v>
      </c>
      <c r="AI58" s="43" t="s">
        <v>183</v>
      </c>
      <c r="AJ58" s="7" t="str">
        <f t="shared" si="4"/>
        <v>EE (14-'24)</v>
      </c>
      <c r="AK58" s="23">
        <f t="shared" si="5"/>
        <v>8.6084050721533675E-2</v>
      </c>
    </row>
    <row r="59" spans="1:37" x14ac:dyDescent="0.25">
      <c r="A59" s="7" t="s">
        <v>94</v>
      </c>
      <c r="B59" s="7" t="s">
        <v>95</v>
      </c>
      <c r="C59" s="7" t="s">
        <v>56</v>
      </c>
      <c r="D59" s="7" t="s">
        <v>57</v>
      </c>
      <c r="E59" s="7" t="s">
        <v>97</v>
      </c>
      <c r="M59" s="7">
        <v>93</v>
      </c>
      <c r="N59" s="7">
        <v>95</v>
      </c>
      <c r="O59" s="7">
        <v>95</v>
      </c>
      <c r="P59" s="7">
        <v>109</v>
      </c>
      <c r="Q59" s="7">
        <v>134</v>
      </c>
      <c r="R59" s="7" t="s">
        <v>191</v>
      </c>
      <c r="S59" s="7" t="s">
        <v>191</v>
      </c>
      <c r="AB59" s="7">
        <v>2.1505376344086002E-2</v>
      </c>
      <c r="AC59" s="7">
        <v>0</v>
      </c>
      <c r="AD59" s="7">
        <v>0.14736842105263159</v>
      </c>
      <c r="AE59" s="7">
        <v>0.22935779816513757</v>
      </c>
      <c r="AI59" s="43" t="s">
        <v>190</v>
      </c>
      <c r="AJ59" s="7" t="str">
        <f t="shared" si="4"/>
        <v>RO (19-'22)</v>
      </c>
      <c r="AK59" s="23">
        <f t="shared" si="5"/>
        <v>9.9557898890463792E-2</v>
      </c>
    </row>
    <row r="60" spans="1:37" x14ac:dyDescent="0.25">
      <c r="A60" s="7" t="s">
        <v>82</v>
      </c>
      <c r="B60" s="7" t="s">
        <v>83</v>
      </c>
      <c r="C60" s="7" t="s">
        <v>56</v>
      </c>
      <c r="D60" s="7" t="s">
        <v>57</v>
      </c>
      <c r="E60" s="7" t="s">
        <v>97</v>
      </c>
      <c r="F60" s="7">
        <v>114</v>
      </c>
      <c r="G60" s="7">
        <v>184</v>
      </c>
      <c r="H60" s="7">
        <v>171</v>
      </c>
      <c r="I60" s="7">
        <v>217</v>
      </c>
      <c r="J60" s="7">
        <v>217</v>
      </c>
      <c r="K60" s="7">
        <v>211</v>
      </c>
      <c r="L60" s="7">
        <v>235</v>
      </c>
      <c r="M60" s="7">
        <v>266</v>
      </c>
      <c r="N60" s="7">
        <v>287</v>
      </c>
      <c r="O60" s="7">
        <v>266</v>
      </c>
      <c r="Q60" s="7">
        <v>305</v>
      </c>
      <c r="R60" s="7" t="s">
        <v>191</v>
      </c>
      <c r="S60" s="7" t="s">
        <v>191</v>
      </c>
      <c r="U60" s="7">
        <v>0.61403508771929816</v>
      </c>
      <c r="V60" s="7">
        <v>-7.0652173913043459E-2</v>
      </c>
      <c r="W60" s="7">
        <v>0.26900584795321647</v>
      </c>
      <c r="X60" s="7">
        <v>0</v>
      </c>
      <c r="Y60" s="7">
        <v>-2.7649769585253448E-2</v>
      </c>
      <c r="Z60" s="7">
        <v>0.11374407582938395</v>
      </c>
      <c r="AA60" s="7">
        <v>0.13191489361702136</v>
      </c>
      <c r="AB60" s="7">
        <v>7.8947368421052655E-2</v>
      </c>
      <c r="AC60" s="7">
        <v>-7.3170731707317027E-2</v>
      </c>
      <c r="AI60" s="43" t="s">
        <v>184</v>
      </c>
      <c r="AJ60" s="7" t="str">
        <f t="shared" si="4"/>
        <v>PL (12-'20)</v>
      </c>
      <c r="AK60" s="23">
        <f t="shared" si="5"/>
        <v>0.11513051092603982</v>
      </c>
    </row>
    <row r="61" spans="1:37" x14ac:dyDescent="0.25">
      <c r="A61" s="7" t="s">
        <v>88</v>
      </c>
      <c r="B61" s="7" t="s">
        <v>106</v>
      </c>
      <c r="C61" s="7" t="s">
        <v>56</v>
      </c>
      <c r="D61" s="7" t="s">
        <v>57</v>
      </c>
      <c r="E61" s="7" t="s">
        <v>97</v>
      </c>
      <c r="F61" s="7">
        <v>60</v>
      </c>
      <c r="G61" s="7">
        <v>72</v>
      </c>
      <c r="H61" s="7">
        <v>80</v>
      </c>
      <c r="I61" s="7">
        <v>82</v>
      </c>
      <c r="J61" s="7">
        <v>83</v>
      </c>
      <c r="K61" s="7">
        <v>82</v>
      </c>
      <c r="L61" s="7">
        <v>124</v>
      </c>
      <c r="M61" s="7">
        <v>131</v>
      </c>
      <c r="N61" s="7">
        <v>144</v>
      </c>
      <c r="O61" s="7">
        <v>154</v>
      </c>
      <c r="P61" s="7">
        <v>182</v>
      </c>
      <c r="Q61" s="7">
        <v>241</v>
      </c>
      <c r="R61" s="7">
        <v>227</v>
      </c>
      <c r="S61" s="7">
        <v>243</v>
      </c>
      <c r="U61" s="7">
        <v>0.19999999999999996</v>
      </c>
      <c r="V61" s="7">
        <v>0.11111111111111116</v>
      </c>
      <c r="W61" s="7">
        <v>2.4999999999999911E-2</v>
      </c>
      <c r="X61" s="7">
        <v>1.2195121951219523E-2</v>
      </c>
      <c r="Y61" s="7">
        <v>-1.2048192771084376E-2</v>
      </c>
      <c r="Z61" s="7">
        <v>0.51219512195121952</v>
      </c>
      <c r="AA61" s="7">
        <v>5.6451612903225756E-2</v>
      </c>
      <c r="AB61" s="7">
        <v>9.92366412213741E-2</v>
      </c>
      <c r="AC61" s="7">
        <v>6.944444444444442E-2</v>
      </c>
      <c r="AD61" s="7">
        <v>0.18181818181818188</v>
      </c>
      <c r="AE61" s="7">
        <v>0.32417582417582413</v>
      </c>
      <c r="AF61" s="7">
        <f t="shared" si="3"/>
        <v>-5.8091286307053958E-2</v>
      </c>
      <c r="AG61" s="7">
        <f t="shared" si="3"/>
        <v>7.0484581497797461E-2</v>
      </c>
      <c r="AI61" s="43" t="s">
        <v>182</v>
      </c>
      <c r="AJ61" s="7" t="str">
        <f t="shared" si="4"/>
        <v>LI (12-'24)</v>
      </c>
      <c r="AK61" s="23">
        <f t="shared" si="5"/>
        <v>0.12245947399971226</v>
      </c>
    </row>
  </sheetData>
  <phoneticPr fontId="8"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4D6B-C73A-4F95-8B41-4D5CD27027C0}">
  <dimension ref="A1:F10"/>
  <sheetViews>
    <sheetView workbookViewId="0">
      <selection activeCell="G38" sqref="G38"/>
    </sheetView>
  </sheetViews>
  <sheetFormatPr defaultColWidth="9.140625" defaultRowHeight="14.25" x14ac:dyDescent="0.25"/>
  <cols>
    <col min="1" max="16384" width="9.140625" style="7"/>
  </cols>
  <sheetData>
    <row r="1" spans="1:6" s="4" customFormat="1" x14ac:dyDescent="0.25">
      <c r="A1" s="4" t="s">
        <v>295</v>
      </c>
    </row>
    <row r="2" spans="1:6" s="4" customFormat="1" x14ac:dyDescent="0.25">
      <c r="A2" s="4" t="s">
        <v>179</v>
      </c>
      <c r="B2" s="4" t="s">
        <v>192</v>
      </c>
    </row>
    <row r="4" spans="1:6" x14ac:dyDescent="0.25">
      <c r="B4" s="7">
        <v>2010</v>
      </c>
      <c r="E4" s="7">
        <v>2020</v>
      </c>
    </row>
    <row r="5" spans="1:6" x14ac:dyDescent="0.25">
      <c r="B5" s="7" t="s">
        <v>107</v>
      </c>
      <c r="C5" s="7" t="s">
        <v>108</v>
      </c>
      <c r="E5" s="7" t="s">
        <v>107</v>
      </c>
      <c r="F5" s="7" t="s">
        <v>109</v>
      </c>
    </row>
    <row r="6" spans="1:6" x14ac:dyDescent="0.25">
      <c r="A6" s="7" t="s">
        <v>332</v>
      </c>
      <c r="B6" s="7">
        <v>0.70233854872612467</v>
      </c>
      <c r="C6" s="7">
        <v>7.6250302346740642E-2</v>
      </c>
      <c r="E6" s="23">
        <v>0.63805542995158426</v>
      </c>
      <c r="F6" s="23">
        <v>5.8661448292314934E-2</v>
      </c>
    </row>
    <row r="7" spans="1:6" x14ac:dyDescent="0.25">
      <c r="A7" s="7" t="s">
        <v>333</v>
      </c>
      <c r="B7" s="7">
        <v>0.18254483075549921</v>
      </c>
      <c r="C7" s="7">
        <v>0.13649436508950916</v>
      </c>
      <c r="E7" s="23">
        <v>0.21070770791746166</v>
      </c>
      <c r="F7" s="23">
        <v>0.12234949352968864</v>
      </c>
    </row>
    <row r="8" spans="1:6" x14ac:dyDescent="0.25">
      <c r="A8" s="7" t="s">
        <v>334</v>
      </c>
      <c r="B8" s="7">
        <v>6.1503864677396075E-2</v>
      </c>
      <c r="C8" s="7">
        <v>0.14766021790667419</v>
      </c>
      <c r="E8" s="23">
        <v>7.6673320613633605E-2</v>
      </c>
      <c r="F8" s="23">
        <v>0.14204651402706764</v>
      </c>
    </row>
    <row r="9" spans="1:6" x14ac:dyDescent="0.25">
      <c r="A9" s="7" t="s">
        <v>335</v>
      </c>
      <c r="B9" s="7">
        <v>2.9844035921010939E-2</v>
      </c>
      <c r="C9" s="7">
        <v>0.15872809586975112</v>
      </c>
      <c r="E9" s="23">
        <v>3.8559438862726503E-2</v>
      </c>
      <c r="F9" s="23">
        <v>0.15866796051401416</v>
      </c>
    </row>
    <row r="10" spans="1:6" x14ac:dyDescent="0.25">
      <c r="A10" s="7" t="s">
        <v>110</v>
      </c>
      <c r="B10" s="7">
        <v>2.3767890412049762E-2</v>
      </c>
      <c r="C10" s="7">
        <v>0.48086708187480343</v>
      </c>
      <c r="E10" s="23">
        <v>3.6005205518732146E-2</v>
      </c>
      <c r="F10" s="23">
        <v>0.51827458363691459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5D89C-0F07-4CB1-AE94-4B63402A6017}">
  <dimension ref="A1:G66"/>
  <sheetViews>
    <sheetView workbookViewId="0">
      <selection activeCell="G65" sqref="G65"/>
    </sheetView>
  </sheetViews>
  <sheetFormatPr defaultColWidth="9.140625" defaultRowHeight="14.25" x14ac:dyDescent="0.25"/>
  <cols>
    <col min="1" max="1" width="9.140625" style="13"/>
    <col min="2" max="2" width="79.42578125" style="13" bestFit="1" customWidth="1"/>
    <col min="3" max="16384" width="9.140625" style="13"/>
  </cols>
  <sheetData>
    <row r="1" spans="1:7" s="4" customFormat="1" x14ac:dyDescent="0.25">
      <c r="A1" s="4" t="s">
        <v>296</v>
      </c>
    </row>
    <row r="2" spans="1:7" s="4" customFormat="1" x14ac:dyDescent="0.25">
      <c r="A2" s="4" t="s">
        <v>193</v>
      </c>
      <c r="B2" s="38" t="s">
        <v>196</v>
      </c>
      <c r="C2" s="39"/>
    </row>
    <row r="4" spans="1:7" x14ac:dyDescent="0.25">
      <c r="B4" s="13" t="s">
        <v>318</v>
      </c>
      <c r="C4" s="13" t="s">
        <v>319</v>
      </c>
      <c r="D4" s="13" t="s">
        <v>320</v>
      </c>
      <c r="E4" s="13" t="s">
        <v>321</v>
      </c>
      <c r="F4" s="13" t="s">
        <v>322</v>
      </c>
      <c r="G4" s="13" t="s">
        <v>323</v>
      </c>
    </row>
    <row r="5" spans="1:7" x14ac:dyDescent="0.25">
      <c r="A5" s="13" t="s">
        <v>111</v>
      </c>
      <c r="B5" s="13">
        <f>F16/1000</f>
        <v>1.7465346534653465</v>
      </c>
      <c r="C5" s="13">
        <f>F17/1000</f>
        <v>6.8627450980392162</v>
      </c>
      <c r="D5" s="13">
        <f>F18/1000</f>
        <v>12.667226890756304</v>
      </c>
      <c r="E5" s="13">
        <f>F19/1000</f>
        <v>18.688194444444445</v>
      </c>
      <c r="F5" s="13">
        <f>F20/1000</f>
        <v>27.786403508771933</v>
      </c>
      <c r="G5" s="13">
        <f>F21/1000</f>
        <v>23.725356415478615</v>
      </c>
    </row>
    <row r="6" spans="1:7" x14ac:dyDescent="0.25">
      <c r="A6" s="13" t="s">
        <v>112</v>
      </c>
      <c r="B6" s="13">
        <f>F22/1000</f>
        <v>1.36015625</v>
      </c>
      <c r="C6" s="13">
        <f>F23/1000</f>
        <v>8.036363636363637</v>
      </c>
      <c r="D6" s="13">
        <f>F24/1000</f>
        <v>10.110810810810809</v>
      </c>
      <c r="E6" s="13">
        <f>F25/1000</f>
        <v>14.559016393442624</v>
      </c>
      <c r="F6" s="13">
        <f>F26/1000</f>
        <v>16.294456289978676</v>
      </c>
      <c r="G6" s="13">
        <f>F27/1000</f>
        <v>23.571550591327199</v>
      </c>
    </row>
    <row r="7" spans="1:7" x14ac:dyDescent="0.25">
      <c r="A7" s="13" t="s">
        <v>113</v>
      </c>
      <c r="B7" s="13">
        <f>F28/1000</f>
        <v>6.8403846153846155</v>
      </c>
      <c r="C7" s="13">
        <f>F29/1000</f>
        <v>10.332258064516129</v>
      </c>
      <c r="D7" s="13">
        <f>F30/1000</f>
        <v>13.97948717948718</v>
      </c>
      <c r="E7" s="13">
        <f>F31/1000</f>
        <v>17.729878048780492</v>
      </c>
      <c r="F7" s="13">
        <f>F32/1000</f>
        <v>27.985440613026821</v>
      </c>
      <c r="G7" s="13">
        <f>F33/1000</f>
        <v>30.40864361702128</v>
      </c>
    </row>
    <row r="8" spans="1:7" x14ac:dyDescent="0.25">
      <c r="A8" s="13" t="s">
        <v>114</v>
      </c>
      <c r="B8" s="13">
        <f>F34/1000</f>
        <v>6.8898876404494382</v>
      </c>
      <c r="C8" s="13">
        <f>F35/1000</f>
        <v>11.961165048543689</v>
      </c>
      <c r="D8" s="13">
        <f>F36/1000</f>
        <v>15.828776978417267</v>
      </c>
      <c r="E8" s="13">
        <f>F37/1000</f>
        <v>20.482352941176469</v>
      </c>
      <c r="F8" s="13">
        <f>F38/1000</f>
        <v>22.17529069767442</v>
      </c>
      <c r="G8" s="13">
        <f>F39/1000</f>
        <v>12.747791893526919</v>
      </c>
    </row>
    <row r="9" spans="1:7" x14ac:dyDescent="0.25">
      <c r="A9" s="13" t="s">
        <v>115</v>
      </c>
      <c r="B9" s="13">
        <f>F40/1000</f>
        <v>0.94471544715447153</v>
      </c>
      <c r="C9" s="13">
        <f>F41/1000</f>
        <v>4.293877551020409</v>
      </c>
      <c r="D9" s="13">
        <f>F42/1000</f>
        <v>11.506134969325155</v>
      </c>
      <c r="E9" s="13">
        <f>F43/1000</f>
        <v>21.742690058479532</v>
      </c>
      <c r="F9" s="13">
        <f>F44/1000</f>
        <v>38.715865384615384</v>
      </c>
      <c r="G9" s="13">
        <f>F45/1000</f>
        <v>42.365765765765765</v>
      </c>
    </row>
    <row r="10" spans="1:7" x14ac:dyDescent="0.25">
      <c r="A10" s="13" t="s">
        <v>116</v>
      </c>
      <c r="B10" s="13">
        <f>F46/1000</f>
        <v>2.3577235772357725</v>
      </c>
      <c r="C10" s="13">
        <f>F47/1000</f>
        <v>7.6188034188034193</v>
      </c>
      <c r="D10" s="13">
        <f>F48/1000</f>
        <v>13.590076335877862</v>
      </c>
      <c r="E10" s="13">
        <f>F49/1000</f>
        <v>18.891333333333332</v>
      </c>
      <c r="F10" s="13">
        <f>F50/1000</f>
        <v>30.028078817733991</v>
      </c>
      <c r="G10" s="13">
        <f>F51/1000</f>
        <v>63.298991935483869</v>
      </c>
    </row>
    <row r="11" spans="1:7" x14ac:dyDescent="0.25">
      <c r="A11" s="13" t="s">
        <v>117</v>
      </c>
      <c r="B11" s="13">
        <f>F52/1000</f>
        <v>1.5504504504504502</v>
      </c>
      <c r="C11" s="13">
        <f>F53/1000</f>
        <v>3.4983333333333335</v>
      </c>
      <c r="D11" s="13">
        <f>F54/1000</f>
        <v>11.471641791044776</v>
      </c>
      <c r="E11" s="13">
        <f>F55/1000</f>
        <v>18.473188405797103</v>
      </c>
      <c r="F11" s="13">
        <f>F56/1000</f>
        <v>44.109039548022601</v>
      </c>
      <c r="G11" s="13">
        <f>F57/1000</f>
        <v>78.323602484472048</v>
      </c>
    </row>
    <row r="12" spans="1:7" x14ac:dyDescent="0.25">
      <c r="A12" s="13" t="s">
        <v>118</v>
      </c>
      <c r="B12" s="13">
        <f>F58/1000</f>
        <v>1.3592233009708736</v>
      </c>
      <c r="C12" s="13">
        <f>F59/1000</f>
        <v>5.4631999999999996</v>
      </c>
      <c r="D12" s="13">
        <f>F60/1000</f>
        <v>10.501408450704226</v>
      </c>
      <c r="E12" s="13">
        <f>F61/1000</f>
        <v>17.10705128205128</v>
      </c>
      <c r="F12" s="13">
        <f>F62/1000</f>
        <v>27.528571428571428</v>
      </c>
      <c r="G12" s="13">
        <f>F63/1000</f>
        <v>15.568681318681319</v>
      </c>
    </row>
    <row r="13" spans="1:7" x14ac:dyDescent="0.25">
      <c r="A13" s="13" t="s">
        <v>119</v>
      </c>
    </row>
    <row r="15" spans="1:7" x14ac:dyDescent="0.25">
      <c r="A15" s="13" t="s">
        <v>120</v>
      </c>
      <c r="B15" s="13" t="s">
        <v>211</v>
      </c>
      <c r="C15" s="13" t="s">
        <v>212</v>
      </c>
      <c r="D15" s="13" t="s">
        <v>194</v>
      </c>
      <c r="E15" s="13" t="s">
        <v>195</v>
      </c>
      <c r="F15" s="13" t="s">
        <v>213</v>
      </c>
    </row>
    <row r="16" spans="1:7" x14ac:dyDescent="0.25">
      <c r="A16" s="40">
        <v>2023</v>
      </c>
      <c r="B16" s="49" t="s">
        <v>197</v>
      </c>
      <c r="C16" s="13" t="s">
        <v>198</v>
      </c>
      <c r="D16" s="41">
        <v>1.01</v>
      </c>
      <c r="E16" s="42">
        <v>1764</v>
      </c>
      <c r="F16" s="13">
        <f>E16/D16</f>
        <v>1746.5346534653465</v>
      </c>
    </row>
    <row r="17" spans="1:6" x14ac:dyDescent="0.25">
      <c r="A17" s="40">
        <v>2023</v>
      </c>
      <c r="B17" s="49" t="s">
        <v>197</v>
      </c>
      <c r="C17" s="13" t="s">
        <v>199</v>
      </c>
      <c r="D17" s="41">
        <v>1.02</v>
      </c>
      <c r="E17" s="42">
        <v>7000</v>
      </c>
      <c r="F17" s="13">
        <f t="shared" ref="F17:F63" si="0">E17/D17</f>
        <v>6862.7450980392159</v>
      </c>
    </row>
    <row r="18" spans="1:6" x14ac:dyDescent="0.25">
      <c r="A18" s="40">
        <v>2023</v>
      </c>
      <c r="B18" s="49" t="s">
        <v>197</v>
      </c>
      <c r="C18" s="13" t="s">
        <v>200</v>
      </c>
      <c r="D18" s="41">
        <v>1.19</v>
      </c>
      <c r="E18" s="42">
        <v>15074</v>
      </c>
      <c r="F18" s="13">
        <f t="shared" si="0"/>
        <v>12667.226890756303</v>
      </c>
    </row>
    <row r="19" spans="1:6" x14ac:dyDescent="0.25">
      <c r="A19" s="40">
        <v>2023</v>
      </c>
      <c r="B19" s="49" t="s">
        <v>197</v>
      </c>
      <c r="C19" s="13" t="s">
        <v>201</v>
      </c>
      <c r="D19" s="41">
        <v>1.44</v>
      </c>
      <c r="E19" s="42">
        <v>26911</v>
      </c>
      <c r="F19" s="13">
        <f t="shared" si="0"/>
        <v>18688.194444444445</v>
      </c>
    </row>
    <row r="20" spans="1:6" x14ac:dyDescent="0.25">
      <c r="A20" s="40">
        <v>2023</v>
      </c>
      <c r="B20" s="49" t="s">
        <v>197</v>
      </c>
      <c r="C20" s="13" t="s">
        <v>202</v>
      </c>
      <c r="D20" s="41">
        <v>2.2799999999999998</v>
      </c>
      <c r="E20" s="42">
        <v>63353</v>
      </c>
      <c r="F20" s="13">
        <f t="shared" si="0"/>
        <v>27786.403508771931</v>
      </c>
    </row>
    <row r="21" spans="1:6" x14ac:dyDescent="0.25">
      <c r="A21" s="40">
        <v>2023</v>
      </c>
      <c r="B21" s="49" t="s">
        <v>197</v>
      </c>
      <c r="C21" s="13" t="s">
        <v>203</v>
      </c>
      <c r="D21" s="41">
        <v>9.82</v>
      </c>
      <c r="E21" s="42">
        <v>232983</v>
      </c>
      <c r="F21" s="13">
        <f t="shared" si="0"/>
        <v>23725.356415478615</v>
      </c>
    </row>
    <row r="22" spans="1:6" x14ac:dyDescent="0.25">
      <c r="A22" s="40">
        <v>2023</v>
      </c>
      <c r="B22" s="49" t="s">
        <v>204</v>
      </c>
      <c r="C22" s="13" t="s">
        <v>198</v>
      </c>
      <c r="D22" s="41">
        <v>1.28</v>
      </c>
      <c r="E22" s="42">
        <v>1741</v>
      </c>
      <c r="F22" s="13">
        <f t="shared" si="0"/>
        <v>1360.15625</v>
      </c>
    </row>
    <row r="23" spans="1:6" x14ac:dyDescent="0.25">
      <c r="A23" s="40">
        <v>2023</v>
      </c>
      <c r="B23" s="49" t="s">
        <v>204</v>
      </c>
      <c r="C23" s="13" t="s">
        <v>199</v>
      </c>
      <c r="D23" s="41">
        <v>1.43</v>
      </c>
      <c r="E23" s="42">
        <v>11492</v>
      </c>
      <c r="F23" s="13">
        <f t="shared" si="0"/>
        <v>8036.3636363636369</v>
      </c>
    </row>
    <row r="24" spans="1:6" x14ac:dyDescent="0.25">
      <c r="A24" s="40">
        <v>2023</v>
      </c>
      <c r="B24" s="49" t="s">
        <v>204</v>
      </c>
      <c r="C24" s="13" t="s">
        <v>200</v>
      </c>
      <c r="D24" s="41">
        <v>1.85</v>
      </c>
      <c r="E24" s="42">
        <v>18705</v>
      </c>
      <c r="F24" s="13">
        <f t="shared" si="0"/>
        <v>10110.81081081081</v>
      </c>
    </row>
    <row r="25" spans="1:6" x14ac:dyDescent="0.25">
      <c r="A25" s="40">
        <v>2023</v>
      </c>
      <c r="B25" s="49" t="s">
        <v>204</v>
      </c>
      <c r="C25" s="13" t="s">
        <v>201</v>
      </c>
      <c r="D25" s="41">
        <v>2.44</v>
      </c>
      <c r="E25" s="42">
        <v>35524</v>
      </c>
      <c r="F25" s="13">
        <f t="shared" si="0"/>
        <v>14559.016393442624</v>
      </c>
    </row>
    <row r="26" spans="1:6" x14ac:dyDescent="0.25">
      <c r="A26" s="40">
        <v>2023</v>
      </c>
      <c r="B26" s="49" t="s">
        <v>204</v>
      </c>
      <c r="C26" s="13" t="s">
        <v>202</v>
      </c>
      <c r="D26" s="41">
        <v>4.6900000000000004</v>
      </c>
      <c r="E26" s="42">
        <v>76421</v>
      </c>
      <c r="F26" s="13">
        <f t="shared" si="0"/>
        <v>16294.456289978676</v>
      </c>
    </row>
    <row r="27" spans="1:6" x14ac:dyDescent="0.25">
      <c r="A27" s="40">
        <v>2023</v>
      </c>
      <c r="B27" s="49" t="s">
        <v>204</v>
      </c>
      <c r="C27" s="13" t="s">
        <v>203</v>
      </c>
      <c r="D27" s="41">
        <v>15.22</v>
      </c>
      <c r="E27" s="42">
        <v>358759</v>
      </c>
      <c r="F27" s="13">
        <f t="shared" si="0"/>
        <v>23571.550591327199</v>
      </c>
    </row>
    <row r="28" spans="1:6" x14ac:dyDescent="0.25">
      <c r="A28" s="40">
        <v>2023</v>
      </c>
      <c r="B28" s="49" t="s">
        <v>205</v>
      </c>
      <c r="C28" s="13" t="s">
        <v>198</v>
      </c>
      <c r="D28" s="41">
        <v>1.04</v>
      </c>
      <c r="E28" s="42">
        <v>7114</v>
      </c>
      <c r="F28" s="13">
        <f t="shared" si="0"/>
        <v>6840.3846153846152</v>
      </c>
    </row>
    <row r="29" spans="1:6" x14ac:dyDescent="0.25">
      <c r="A29" s="40">
        <v>2023</v>
      </c>
      <c r="B29" s="49" t="s">
        <v>205</v>
      </c>
      <c r="C29" s="13" t="s">
        <v>199</v>
      </c>
      <c r="D29" s="41">
        <v>0.93</v>
      </c>
      <c r="E29" s="42">
        <v>9609</v>
      </c>
      <c r="F29" s="13">
        <f t="shared" si="0"/>
        <v>10332.258064516129</v>
      </c>
    </row>
    <row r="30" spans="1:6" x14ac:dyDescent="0.25">
      <c r="A30" s="40">
        <v>2023</v>
      </c>
      <c r="B30" s="49" t="s">
        <v>205</v>
      </c>
      <c r="C30" s="13" t="s">
        <v>200</v>
      </c>
      <c r="D30" s="41">
        <v>1.17</v>
      </c>
      <c r="E30" s="42">
        <v>16356</v>
      </c>
      <c r="F30" s="13">
        <f t="shared" si="0"/>
        <v>13979.48717948718</v>
      </c>
    </row>
    <row r="31" spans="1:6" x14ac:dyDescent="0.25">
      <c r="A31" s="40">
        <v>2023</v>
      </c>
      <c r="B31" s="49" t="s">
        <v>205</v>
      </c>
      <c r="C31" s="13" t="s">
        <v>201</v>
      </c>
      <c r="D31" s="41">
        <v>1.64</v>
      </c>
      <c r="E31" s="42">
        <v>29077</v>
      </c>
      <c r="F31" s="13">
        <f t="shared" si="0"/>
        <v>17729.878048780491</v>
      </c>
    </row>
    <row r="32" spans="1:6" x14ac:dyDescent="0.25">
      <c r="A32" s="40">
        <v>2023</v>
      </c>
      <c r="B32" s="49" t="s">
        <v>205</v>
      </c>
      <c r="C32" s="13" t="s">
        <v>202</v>
      </c>
      <c r="D32" s="41">
        <v>2.61</v>
      </c>
      <c r="E32" s="42">
        <v>73042</v>
      </c>
      <c r="F32" s="13">
        <f t="shared" si="0"/>
        <v>27985.440613026822</v>
      </c>
    </row>
    <row r="33" spans="1:6" x14ac:dyDescent="0.25">
      <c r="A33" s="40">
        <v>2023</v>
      </c>
      <c r="B33" s="49" t="s">
        <v>205</v>
      </c>
      <c r="C33" s="13" t="s">
        <v>203</v>
      </c>
      <c r="D33" s="41">
        <v>7.52</v>
      </c>
      <c r="E33" s="42">
        <v>228673</v>
      </c>
      <c r="F33" s="13">
        <f t="shared" si="0"/>
        <v>30408.64361702128</v>
      </c>
    </row>
    <row r="34" spans="1:6" x14ac:dyDescent="0.25">
      <c r="A34" s="40">
        <v>2023</v>
      </c>
      <c r="B34" s="49" t="s">
        <v>206</v>
      </c>
      <c r="C34" s="13" t="s">
        <v>198</v>
      </c>
      <c r="D34" s="41">
        <v>0.89</v>
      </c>
      <c r="E34" s="42">
        <v>6132</v>
      </c>
      <c r="F34" s="13">
        <f t="shared" si="0"/>
        <v>6889.8876404494385</v>
      </c>
    </row>
    <row r="35" spans="1:6" x14ac:dyDescent="0.25">
      <c r="A35" s="40">
        <v>2023</v>
      </c>
      <c r="B35" s="49" t="s">
        <v>206</v>
      </c>
      <c r="C35" s="13" t="s">
        <v>199</v>
      </c>
      <c r="D35" s="41">
        <v>1.03</v>
      </c>
      <c r="E35" s="42">
        <v>12320</v>
      </c>
      <c r="F35" s="13">
        <f t="shared" si="0"/>
        <v>11961.165048543689</v>
      </c>
    </row>
    <row r="36" spans="1:6" x14ac:dyDescent="0.25">
      <c r="A36" s="40">
        <v>2023</v>
      </c>
      <c r="B36" s="49" t="s">
        <v>206</v>
      </c>
      <c r="C36" s="13" t="s">
        <v>200</v>
      </c>
      <c r="D36" s="41">
        <v>1.39</v>
      </c>
      <c r="E36" s="42">
        <v>22002</v>
      </c>
      <c r="F36" s="13">
        <f t="shared" si="0"/>
        <v>15828.776978417267</v>
      </c>
    </row>
    <row r="37" spans="1:6" x14ac:dyDescent="0.25">
      <c r="A37" s="40">
        <v>2023</v>
      </c>
      <c r="B37" s="49" t="s">
        <v>206</v>
      </c>
      <c r="C37" s="13" t="s">
        <v>201</v>
      </c>
      <c r="D37" s="41">
        <v>1.87</v>
      </c>
      <c r="E37" s="42">
        <v>38302</v>
      </c>
      <c r="F37" s="13">
        <f t="shared" si="0"/>
        <v>20482.352941176468</v>
      </c>
    </row>
    <row r="38" spans="1:6" x14ac:dyDescent="0.25">
      <c r="A38" s="40">
        <v>2023</v>
      </c>
      <c r="B38" s="49" t="s">
        <v>206</v>
      </c>
      <c r="C38" s="13" t="s">
        <v>202</v>
      </c>
      <c r="D38" s="41">
        <v>3.44</v>
      </c>
      <c r="E38" s="42">
        <v>76283</v>
      </c>
      <c r="F38" s="13">
        <f t="shared" si="0"/>
        <v>22175.29069767442</v>
      </c>
    </row>
    <row r="39" spans="1:6" x14ac:dyDescent="0.25">
      <c r="A39" s="40">
        <v>2023</v>
      </c>
      <c r="B39" s="49" t="s">
        <v>206</v>
      </c>
      <c r="C39" s="13" t="s">
        <v>203</v>
      </c>
      <c r="D39" s="41">
        <v>16.53</v>
      </c>
      <c r="E39" s="42">
        <v>210721</v>
      </c>
      <c r="F39" s="13">
        <f t="shared" si="0"/>
        <v>12747.791893526919</v>
      </c>
    </row>
    <row r="40" spans="1:6" x14ac:dyDescent="0.25">
      <c r="A40" s="40">
        <v>2023</v>
      </c>
      <c r="B40" s="49" t="s">
        <v>207</v>
      </c>
      <c r="C40" s="13" t="s">
        <v>198</v>
      </c>
      <c r="D40" s="41">
        <v>1.23</v>
      </c>
      <c r="E40" s="42">
        <v>1162</v>
      </c>
      <c r="F40" s="13">
        <f t="shared" si="0"/>
        <v>944.71544715447158</v>
      </c>
    </row>
    <row r="41" spans="1:6" x14ac:dyDescent="0.25">
      <c r="A41" s="40">
        <v>2023</v>
      </c>
      <c r="B41" s="49" t="s">
        <v>207</v>
      </c>
      <c r="C41" s="13" t="s">
        <v>199</v>
      </c>
      <c r="D41" s="41">
        <v>1.47</v>
      </c>
      <c r="E41" s="42">
        <v>6312</v>
      </c>
      <c r="F41" s="13">
        <f t="shared" si="0"/>
        <v>4293.8775510204086</v>
      </c>
    </row>
    <row r="42" spans="1:6" x14ac:dyDescent="0.25">
      <c r="A42" s="40">
        <v>2023</v>
      </c>
      <c r="B42" s="49" t="s">
        <v>207</v>
      </c>
      <c r="C42" s="13" t="s">
        <v>200</v>
      </c>
      <c r="D42" s="41">
        <v>1.63</v>
      </c>
      <c r="E42" s="42">
        <v>18755</v>
      </c>
      <c r="F42" s="13">
        <f t="shared" si="0"/>
        <v>11506.134969325154</v>
      </c>
    </row>
    <row r="43" spans="1:6" x14ac:dyDescent="0.25">
      <c r="A43" s="40">
        <v>2023</v>
      </c>
      <c r="B43" s="49" t="s">
        <v>207</v>
      </c>
      <c r="C43" s="13" t="s">
        <v>201</v>
      </c>
      <c r="D43" s="41">
        <v>1.71</v>
      </c>
      <c r="E43" s="42">
        <v>37180</v>
      </c>
      <c r="F43" s="13">
        <f t="shared" si="0"/>
        <v>21742.690058479533</v>
      </c>
    </row>
    <row r="44" spans="1:6" x14ac:dyDescent="0.25">
      <c r="A44" s="40">
        <v>2023</v>
      </c>
      <c r="B44" s="49" t="s">
        <v>207</v>
      </c>
      <c r="C44" s="13" t="s">
        <v>202</v>
      </c>
      <c r="D44" s="41">
        <v>2.08</v>
      </c>
      <c r="E44" s="42">
        <v>80529</v>
      </c>
      <c r="F44" s="13">
        <f t="shared" si="0"/>
        <v>38715.865384615383</v>
      </c>
    </row>
    <row r="45" spans="1:6" x14ac:dyDescent="0.25">
      <c r="A45" s="40">
        <v>2023</v>
      </c>
      <c r="B45" s="49" t="s">
        <v>207</v>
      </c>
      <c r="C45" s="13" t="s">
        <v>203</v>
      </c>
      <c r="D45" s="41">
        <v>6.66</v>
      </c>
      <c r="E45" s="42">
        <v>282156</v>
      </c>
      <c r="F45" s="13">
        <f t="shared" si="0"/>
        <v>42365.765765765762</v>
      </c>
    </row>
    <row r="46" spans="1:6" x14ac:dyDescent="0.25">
      <c r="A46" s="40">
        <v>2023</v>
      </c>
      <c r="B46" s="49" t="s">
        <v>208</v>
      </c>
      <c r="C46" s="13" t="s">
        <v>198</v>
      </c>
      <c r="D46" s="41">
        <v>1.23</v>
      </c>
      <c r="E46" s="42">
        <v>2900</v>
      </c>
      <c r="F46" s="13">
        <f t="shared" si="0"/>
        <v>2357.7235772357726</v>
      </c>
    </row>
    <row r="47" spans="1:6" x14ac:dyDescent="0.25">
      <c r="A47" s="40">
        <v>2023</v>
      </c>
      <c r="B47" s="49" t="s">
        <v>208</v>
      </c>
      <c r="C47" s="13" t="s">
        <v>199</v>
      </c>
      <c r="D47" s="41">
        <v>1.17</v>
      </c>
      <c r="E47" s="42">
        <v>8914</v>
      </c>
      <c r="F47" s="13">
        <f t="shared" si="0"/>
        <v>7618.8034188034189</v>
      </c>
    </row>
    <row r="48" spans="1:6" x14ac:dyDescent="0.25">
      <c r="A48" s="40">
        <v>2023</v>
      </c>
      <c r="B48" s="49" t="s">
        <v>208</v>
      </c>
      <c r="C48" s="13" t="s">
        <v>200</v>
      </c>
      <c r="D48" s="41">
        <v>1.31</v>
      </c>
      <c r="E48" s="42">
        <v>17803</v>
      </c>
      <c r="F48" s="13">
        <f t="shared" si="0"/>
        <v>13590.076335877862</v>
      </c>
    </row>
    <row r="49" spans="1:6" x14ac:dyDescent="0.25">
      <c r="A49" s="40">
        <v>2023</v>
      </c>
      <c r="B49" s="49" t="s">
        <v>208</v>
      </c>
      <c r="C49" s="13" t="s">
        <v>201</v>
      </c>
      <c r="D49" s="41">
        <v>1.5</v>
      </c>
      <c r="E49" s="42">
        <v>28337</v>
      </c>
      <c r="F49" s="13">
        <f t="shared" si="0"/>
        <v>18891.333333333332</v>
      </c>
    </row>
    <row r="50" spans="1:6" x14ac:dyDescent="0.25">
      <c r="A50" s="40">
        <v>2023</v>
      </c>
      <c r="B50" s="49" t="s">
        <v>208</v>
      </c>
      <c r="C50" s="13" t="s">
        <v>202</v>
      </c>
      <c r="D50" s="41">
        <v>2.0299999999999998</v>
      </c>
      <c r="E50" s="42">
        <v>60957</v>
      </c>
      <c r="F50" s="13">
        <f t="shared" si="0"/>
        <v>30028.078817733993</v>
      </c>
    </row>
    <row r="51" spans="1:6" x14ac:dyDescent="0.25">
      <c r="A51" s="40">
        <v>2023</v>
      </c>
      <c r="B51" s="49" t="s">
        <v>208</v>
      </c>
      <c r="C51" s="13" t="s">
        <v>203</v>
      </c>
      <c r="D51" s="41">
        <v>4.96</v>
      </c>
      <c r="E51" s="42">
        <v>313963</v>
      </c>
      <c r="F51" s="13">
        <f t="shared" si="0"/>
        <v>63298.991935483871</v>
      </c>
    </row>
    <row r="52" spans="1:6" x14ac:dyDescent="0.25">
      <c r="A52" s="40">
        <v>2023</v>
      </c>
      <c r="B52" s="49" t="s">
        <v>209</v>
      </c>
      <c r="C52" s="13" t="s">
        <v>198</v>
      </c>
      <c r="D52" s="41">
        <v>1.1100000000000001</v>
      </c>
      <c r="E52" s="42">
        <v>1721</v>
      </c>
      <c r="F52" s="13">
        <f t="shared" si="0"/>
        <v>1550.4504504504503</v>
      </c>
    </row>
    <row r="53" spans="1:6" x14ac:dyDescent="0.25">
      <c r="A53" s="40">
        <v>2023</v>
      </c>
      <c r="B53" s="49" t="s">
        <v>209</v>
      </c>
      <c r="C53" s="13" t="s">
        <v>199</v>
      </c>
      <c r="D53" s="41">
        <v>1.2</v>
      </c>
      <c r="E53" s="42">
        <v>4198</v>
      </c>
      <c r="F53" s="13">
        <f t="shared" si="0"/>
        <v>3498.3333333333335</v>
      </c>
    </row>
    <row r="54" spans="1:6" x14ac:dyDescent="0.25">
      <c r="A54" s="40">
        <v>2023</v>
      </c>
      <c r="B54" s="49" t="s">
        <v>209</v>
      </c>
      <c r="C54" s="13" t="s">
        <v>200</v>
      </c>
      <c r="D54" s="41">
        <v>1.34</v>
      </c>
      <c r="E54" s="42">
        <v>15372</v>
      </c>
      <c r="F54" s="13">
        <f t="shared" si="0"/>
        <v>11471.641791044776</v>
      </c>
    </row>
    <row r="55" spans="1:6" x14ac:dyDescent="0.25">
      <c r="A55" s="40">
        <v>2023</v>
      </c>
      <c r="B55" s="49" t="s">
        <v>209</v>
      </c>
      <c r="C55" s="13" t="s">
        <v>201</v>
      </c>
      <c r="D55" s="41">
        <v>1.38</v>
      </c>
      <c r="E55" s="42">
        <v>25493</v>
      </c>
      <c r="F55" s="13">
        <f t="shared" si="0"/>
        <v>18473.188405797104</v>
      </c>
    </row>
    <row r="56" spans="1:6" x14ac:dyDescent="0.25">
      <c r="A56" s="40">
        <v>2023</v>
      </c>
      <c r="B56" s="49" t="s">
        <v>209</v>
      </c>
      <c r="C56" s="13" t="s">
        <v>202</v>
      </c>
      <c r="D56" s="41">
        <v>1.77</v>
      </c>
      <c r="E56" s="42">
        <v>78073</v>
      </c>
      <c r="F56" s="13">
        <f t="shared" si="0"/>
        <v>44109.0395480226</v>
      </c>
    </row>
    <row r="57" spans="1:6" x14ac:dyDescent="0.25">
      <c r="A57" s="40">
        <v>2023</v>
      </c>
      <c r="B57" s="49" t="s">
        <v>209</v>
      </c>
      <c r="C57" s="13" t="s">
        <v>203</v>
      </c>
      <c r="D57" s="41">
        <v>4.83</v>
      </c>
      <c r="E57" s="42">
        <v>378303</v>
      </c>
      <c r="F57" s="13">
        <f t="shared" si="0"/>
        <v>78323.602484472052</v>
      </c>
    </row>
    <row r="58" spans="1:6" x14ac:dyDescent="0.25">
      <c r="A58" s="40">
        <v>2023</v>
      </c>
      <c r="B58" s="49" t="s">
        <v>210</v>
      </c>
      <c r="C58" s="13" t="s">
        <v>198</v>
      </c>
      <c r="D58" s="41">
        <v>1.03</v>
      </c>
      <c r="E58" s="42">
        <v>1400</v>
      </c>
      <c r="F58" s="13">
        <f t="shared" si="0"/>
        <v>1359.2233009708737</v>
      </c>
    </row>
    <row r="59" spans="1:6" x14ac:dyDescent="0.25">
      <c r="A59" s="40">
        <v>2023</v>
      </c>
      <c r="B59" s="49" t="s">
        <v>210</v>
      </c>
      <c r="C59" s="13" t="s">
        <v>199</v>
      </c>
      <c r="D59" s="41">
        <v>1.25</v>
      </c>
      <c r="E59" s="42">
        <v>6829</v>
      </c>
      <c r="F59" s="13">
        <f t="shared" si="0"/>
        <v>5463.2</v>
      </c>
    </row>
    <row r="60" spans="1:6" x14ac:dyDescent="0.25">
      <c r="A60" s="40">
        <v>2023</v>
      </c>
      <c r="B60" s="49" t="s">
        <v>210</v>
      </c>
      <c r="C60" s="13" t="s">
        <v>200</v>
      </c>
      <c r="D60" s="41">
        <v>1.42</v>
      </c>
      <c r="E60" s="42">
        <v>14912</v>
      </c>
      <c r="F60" s="13">
        <f t="shared" si="0"/>
        <v>10501.408450704226</v>
      </c>
    </row>
    <row r="61" spans="1:6" x14ac:dyDescent="0.25">
      <c r="A61" s="40">
        <v>2023</v>
      </c>
      <c r="B61" s="49" t="s">
        <v>210</v>
      </c>
      <c r="C61" s="13" t="s">
        <v>201</v>
      </c>
      <c r="D61" s="41">
        <v>1.56</v>
      </c>
      <c r="E61" s="42">
        <v>26687</v>
      </c>
      <c r="F61" s="13">
        <f t="shared" si="0"/>
        <v>17107.051282051281</v>
      </c>
    </row>
    <row r="62" spans="1:6" x14ac:dyDescent="0.25">
      <c r="A62" s="40">
        <v>2023</v>
      </c>
      <c r="B62" s="49" t="s">
        <v>210</v>
      </c>
      <c r="C62" s="13" t="s">
        <v>202</v>
      </c>
      <c r="D62" s="41">
        <v>2.1</v>
      </c>
      <c r="E62" s="42">
        <v>57810</v>
      </c>
      <c r="F62" s="13">
        <f t="shared" si="0"/>
        <v>27528.571428571428</v>
      </c>
    </row>
    <row r="63" spans="1:6" x14ac:dyDescent="0.25">
      <c r="A63" s="40">
        <v>2023</v>
      </c>
      <c r="B63" s="49" t="s">
        <v>210</v>
      </c>
      <c r="C63" s="13" t="s">
        <v>203</v>
      </c>
      <c r="D63" s="41">
        <v>10.92</v>
      </c>
      <c r="E63" s="42">
        <v>170010</v>
      </c>
      <c r="F63" s="13">
        <f t="shared" si="0"/>
        <v>15568.68131868132</v>
      </c>
    </row>
    <row r="66" spans="2:3" x14ac:dyDescent="0.25">
      <c r="B66" s="41"/>
      <c r="C66" s="42"/>
    </row>
  </sheetData>
  <mergeCells count="8">
    <mergeCell ref="B46:B51"/>
    <mergeCell ref="B52:B57"/>
    <mergeCell ref="B58:B63"/>
    <mergeCell ref="B16:B21"/>
    <mergeCell ref="B22:B27"/>
    <mergeCell ref="B28:B33"/>
    <mergeCell ref="B34:B39"/>
    <mergeCell ref="B40:B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F517-239D-4A68-9F37-6F2E9772B370}">
  <dimension ref="A1:H32"/>
  <sheetViews>
    <sheetView zoomScaleNormal="100" workbookViewId="0">
      <selection activeCell="R39" sqref="R39"/>
    </sheetView>
  </sheetViews>
  <sheetFormatPr defaultColWidth="9.140625" defaultRowHeight="14.25" x14ac:dyDescent="0.25"/>
  <cols>
    <col min="1" max="1" width="17.28515625" style="7" bestFit="1" customWidth="1"/>
    <col min="2" max="2" width="17.28515625" style="7" customWidth="1"/>
    <col min="3" max="4" width="12.42578125" style="7" bestFit="1" customWidth="1"/>
    <col min="5" max="6" width="9.140625" style="7"/>
    <col min="7" max="8" width="12" style="7" bestFit="1" customWidth="1"/>
    <col min="9" max="16384" width="9.140625" style="7"/>
  </cols>
  <sheetData>
    <row r="1" spans="1:8" s="4" customFormat="1" x14ac:dyDescent="0.25">
      <c r="A1" s="4" t="s">
        <v>297</v>
      </c>
    </row>
    <row r="2" spans="1:8" s="4" customFormat="1" x14ac:dyDescent="0.25">
      <c r="A2" s="36" t="s">
        <v>179</v>
      </c>
      <c r="B2" s="36" t="s">
        <v>192</v>
      </c>
    </row>
    <row r="4" spans="1:8" x14ac:dyDescent="0.25">
      <c r="A4" s="37" t="s">
        <v>246</v>
      </c>
      <c r="B4" s="37"/>
      <c r="C4" s="37"/>
      <c r="G4" s="7" t="s">
        <v>261</v>
      </c>
    </row>
    <row r="5" spans="1:8" x14ac:dyDescent="0.25">
      <c r="B5" s="7" t="s">
        <v>258</v>
      </c>
      <c r="C5" s="37" t="s">
        <v>216</v>
      </c>
      <c r="D5" s="37" t="s">
        <v>122</v>
      </c>
      <c r="E5" s="37" t="s">
        <v>247</v>
      </c>
      <c r="F5" s="37"/>
      <c r="G5" s="37" t="s">
        <v>216</v>
      </c>
      <c r="H5" s="37" t="s">
        <v>122</v>
      </c>
    </row>
    <row r="6" spans="1:8" x14ac:dyDescent="0.25">
      <c r="A6" s="7" t="s">
        <v>125</v>
      </c>
      <c r="C6" s="37">
        <v>283687849070</v>
      </c>
      <c r="D6" s="37">
        <v>357222606820</v>
      </c>
      <c r="E6" s="37"/>
      <c r="F6" s="37"/>
    </row>
    <row r="7" spans="1:8" x14ac:dyDescent="0.25">
      <c r="A7" s="37" t="s">
        <v>248</v>
      </c>
      <c r="B7" s="37" t="s">
        <v>259</v>
      </c>
      <c r="C7" s="37">
        <v>49027507350</v>
      </c>
      <c r="D7" s="37">
        <v>67633199520</v>
      </c>
      <c r="E7" s="37"/>
      <c r="F7" s="37" t="s">
        <v>259</v>
      </c>
      <c r="G7" s="7">
        <f>(C7+C8+C9+C12+C15)/1000000000</f>
        <v>125.5658993</v>
      </c>
      <c r="H7" s="7">
        <f>(D7+D8+D9+D12+D15)/1000000000</f>
        <v>167.25063291000001</v>
      </c>
    </row>
    <row r="8" spans="1:8" x14ac:dyDescent="0.25">
      <c r="A8" s="37" t="s">
        <v>249</v>
      </c>
      <c r="B8" s="37" t="s">
        <v>259</v>
      </c>
      <c r="C8" s="37">
        <v>27738095220</v>
      </c>
      <c r="D8" s="37">
        <v>35972914320</v>
      </c>
      <c r="E8" s="37"/>
      <c r="F8" s="37" t="s">
        <v>165</v>
      </c>
      <c r="G8" s="7">
        <f>(C10+C11)/1000000000</f>
        <v>123.95679265</v>
      </c>
      <c r="H8" s="7">
        <f>(D10+D11)/1000000000</f>
        <v>158.4653553</v>
      </c>
    </row>
    <row r="9" spans="1:8" x14ac:dyDescent="0.25">
      <c r="A9" s="37" t="s">
        <v>250</v>
      </c>
      <c r="B9" s="37" t="s">
        <v>259</v>
      </c>
      <c r="C9" s="37">
        <v>40638524750</v>
      </c>
      <c r="D9" s="37">
        <v>51850141410</v>
      </c>
      <c r="E9" s="37"/>
      <c r="F9" s="37" t="s">
        <v>260</v>
      </c>
      <c r="G9" s="7">
        <f>(C13+C14)/1000000000</f>
        <v>34.165157110000003</v>
      </c>
      <c r="H9" s="7">
        <f>(D13+D14)/1000000000</f>
        <v>31.506618589999999</v>
      </c>
    </row>
    <row r="10" spans="1:8" x14ac:dyDescent="0.25">
      <c r="A10" s="37" t="s">
        <v>251</v>
      </c>
      <c r="B10" s="37" t="s">
        <v>165</v>
      </c>
      <c r="C10" s="37">
        <v>72925886900</v>
      </c>
      <c r="D10" s="37">
        <v>92106077910</v>
      </c>
      <c r="E10" s="37"/>
      <c r="F10" s="37"/>
    </row>
    <row r="11" spans="1:8" x14ac:dyDescent="0.25">
      <c r="A11" s="37" t="s">
        <v>252</v>
      </c>
      <c r="B11" s="37" t="s">
        <v>165</v>
      </c>
      <c r="C11" s="37">
        <v>51030905750</v>
      </c>
      <c r="D11" s="37">
        <v>66359277390</v>
      </c>
      <c r="E11" s="37"/>
      <c r="F11" s="37"/>
    </row>
    <row r="12" spans="1:8" x14ac:dyDescent="0.25">
      <c r="A12" s="37" t="s">
        <v>253</v>
      </c>
      <c r="B12" s="37" t="s">
        <v>259</v>
      </c>
      <c r="C12" s="37">
        <v>8161771980</v>
      </c>
      <c r="D12" s="37">
        <v>11794377660</v>
      </c>
      <c r="E12" s="37"/>
      <c r="F12" s="37"/>
    </row>
    <row r="13" spans="1:8" x14ac:dyDescent="0.25">
      <c r="A13" s="37" t="s">
        <v>254</v>
      </c>
      <c r="B13" s="37" t="s">
        <v>260</v>
      </c>
      <c r="C13" s="37">
        <v>10790498610</v>
      </c>
      <c r="D13" s="37">
        <v>8193322490</v>
      </c>
      <c r="E13" s="37"/>
      <c r="F13" s="37"/>
    </row>
    <row r="14" spans="1:8" x14ac:dyDescent="0.25">
      <c r="A14" s="37" t="s">
        <v>255</v>
      </c>
      <c r="B14" s="37" t="s">
        <v>260</v>
      </c>
      <c r="C14" s="37">
        <v>23374658500</v>
      </c>
      <c r="D14" s="37">
        <v>23313296100</v>
      </c>
      <c r="E14" s="37"/>
      <c r="F14" s="37"/>
    </row>
    <row r="15" spans="1:8" x14ac:dyDescent="0.25">
      <c r="A15" s="37" t="s">
        <v>256</v>
      </c>
      <c r="B15" s="37" t="s">
        <v>259</v>
      </c>
      <c r="C15" s="37">
        <v>0</v>
      </c>
      <c r="D15" s="37">
        <v>0</v>
      </c>
      <c r="E15" s="37"/>
      <c r="F15" s="37"/>
    </row>
    <row r="16" spans="1:8" x14ac:dyDescent="0.25">
      <c r="C16" s="37"/>
      <c r="D16" s="37"/>
      <c r="E16" s="37"/>
      <c r="F16" s="37"/>
    </row>
    <row r="17" spans="1:8" x14ac:dyDescent="0.25">
      <c r="C17" s="37"/>
      <c r="D17" s="37"/>
      <c r="E17" s="37"/>
      <c r="F17" s="37"/>
    </row>
    <row r="18" spans="1:8" x14ac:dyDescent="0.25">
      <c r="A18" s="37" t="s">
        <v>257</v>
      </c>
      <c r="B18" s="37"/>
      <c r="C18" s="37"/>
      <c r="D18" s="37"/>
      <c r="E18" s="37"/>
      <c r="F18" s="37"/>
      <c r="G18" s="7" t="s">
        <v>261</v>
      </c>
    </row>
    <row r="19" spans="1:8" x14ac:dyDescent="0.25">
      <c r="A19" s="37"/>
      <c r="B19" s="37"/>
      <c r="C19" s="37" t="s">
        <v>216</v>
      </c>
      <c r="D19" s="37" t="s">
        <v>122</v>
      </c>
      <c r="E19" s="37" t="s">
        <v>247</v>
      </c>
      <c r="F19" s="37"/>
      <c r="G19" s="37" t="s">
        <v>216</v>
      </c>
      <c r="H19" s="37" t="s">
        <v>122</v>
      </c>
    </row>
    <row r="20" spans="1:8" x14ac:dyDescent="0.25">
      <c r="A20" s="7" t="s">
        <v>125</v>
      </c>
      <c r="C20" s="37">
        <v>7877830</v>
      </c>
      <c r="D20" s="37">
        <v>6365620</v>
      </c>
      <c r="E20" s="37"/>
      <c r="F20" s="37" t="s">
        <v>259</v>
      </c>
      <c r="G20" s="7">
        <f>(C21+C22+C23+C26+C29)/1000000</f>
        <v>4.5256699999999999</v>
      </c>
      <c r="H20" s="7">
        <f>(D21+D22+D23+D26+D29)/1000000</f>
        <v>4.3312200000000001</v>
      </c>
    </row>
    <row r="21" spans="1:8" x14ac:dyDescent="0.25">
      <c r="A21" s="37" t="s">
        <v>248</v>
      </c>
      <c r="B21" s="37" t="s">
        <v>259</v>
      </c>
      <c r="C21" s="37">
        <v>1641120</v>
      </c>
      <c r="D21" s="37">
        <v>1899590</v>
      </c>
      <c r="E21" s="37"/>
      <c r="F21" s="37" t="s">
        <v>165</v>
      </c>
      <c r="G21" s="7">
        <f>(C25+C26)/1000000</f>
        <v>0.73636000000000001</v>
      </c>
      <c r="H21" s="7">
        <f>(D24+D25)/1000000</f>
        <v>1.3130599999999999</v>
      </c>
    </row>
    <row r="22" spans="1:8" x14ac:dyDescent="0.25">
      <c r="A22" s="37" t="s">
        <v>249</v>
      </c>
      <c r="B22" s="37" t="s">
        <v>259</v>
      </c>
      <c r="C22" s="37">
        <v>200890</v>
      </c>
      <c r="D22" s="37">
        <v>192510</v>
      </c>
      <c r="E22" s="37"/>
      <c r="F22" s="37" t="s">
        <v>260</v>
      </c>
      <c r="G22" s="7">
        <f>(C27+C28)/1000000</f>
        <v>1.51518</v>
      </c>
      <c r="H22" s="7">
        <f>(D27+D28)/1000000</f>
        <v>0.72136</v>
      </c>
    </row>
    <row r="23" spans="1:8" x14ac:dyDescent="0.25">
      <c r="A23" s="37" t="s">
        <v>250</v>
      </c>
      <c r="B23" s="37" t="s">
        <v>259</v>
      </c>
      <c r="C23" s="37">
        <v>2210410</v>
      </c>
      <c r="D23" s="37">
        <v>1840530</v>
      </c>
      <c r="E23" s="37"/>
      <c r="F23" s="37"/>
    </row>
    <row r="24" spans="1:8" x14ac:dyDescent="0.25">
      <c r="A24" s="37" t="s">
        <v>251</v>
      </c>
      <c r="B24" s="37" t="s">
        <v>165</v>
      </c>
      <c r="C24" s="37">
        <v>1506120</v>
      </c>
      <c r="D24" s="37">
        <v>1145870</v>
      </c>
      <c r="E24" s="37"/>
      <c r="F24" s="37"/>
    </row>
    <row r="25" spans="1:8" x14ac:dyDescent="0.25">
      <c r="A25" s="37" t="s">
        <v>252</v>
      </c>
      <c r="B25" s="37" t="s">
        <v>165</v>
      </c>
      <c r="C25" s="37">
        <v>330870</v>
      </c>
      <c r="D25" s="37">
        <v>167190</v>
      </c>
      <c r="E25" s="37"/>
      <c r="F25" s="37"/>
    </row>
    <row r="26" spans="1:8" x14ac:dyDescent="0.25">
      <c r="A26" s="37" t="s">
        <v>253</v>
      </c>
      <c r="B26" s="37" t="s">
        <v>259</v>
      </c>
      <c r="C26" s="37">
        <v>405490</v>
      </c>
      <c r="D26" s="37">
        <v>368400</v>
      </c>
      <c r="E26" s="37"/>
      <c r="F26" s="37"/>
    </row>
    <row r="27" spans="1:8" x14ac:dyDescent="0.25">
      <c r="A27" s="37" t="s">
        <v>254</v>
      </c>
      <c r="B27" s="37" t="s">
        <v>260</v>
      </c>
      <c r="C27" s="37">
        <v>571380</v>
      </c>
      <c r="D27" s="37">
        <v>155570</v>
      </c>
      <c r="E27" s="37"/>
      <c r="F27" s="37"/>
    </row>
    <row r="28" spans="1:8" x14ac:dyDescent="0.25">
      <c r="A28" s="37" t="s">
        <v>255</v>
      </c>
      <c r="B28" s="37" t="s">
        <v>260</v>
      </c>
      <c r="C28" s="37">
        <v>943800</v>
      </c>
      <c r="D28" s="37">
        <v>565790</v>
      </c>
      <c r="E28" s="37"/>
      <c r="F28" s="37"/>
    </row>
    <row r="29" spans="1:8" x14ac:dyDescent="0.25">
      <c r="A29" s="37" t="s">
        <v>256</v>
      </c>
      <c r="B29" s="37" t="s">
        <v>259</v>
      </c>
      <c r="C29" s="37">
        <v>67760</v>
      </c>
      <c r="D29" s="37">
        <v>30190</v>
      </c>
      <c r="E29" s="37"/>
      <c r="F29" s="37"/>
    </row>
    <row r="30" spans="1:8" x14ac:dyDescent="0.25">
      <c r="C30" s="37"/>
      <c r="D30" s="37"/>
      <c r="E30" s="37"/>
      <c r="F30" s="37"/>
    </row>
    <row r="32" spans="1:8" x14ac:dyDescent="0.25">
      <c r="A32" s="37"/>
      <c r="B32" s="3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5c3dee-86fc-48e7-8465-c4c61dfed254" xsi:nil="true"/>
    <lcf76f155ced4ddcb4097134ff3c332f xmlns="0c5f8226-4642-4dc5-97c9-586bbdfcfa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4356B3D6027F43A28AF85D49129C07" ma:contentTypeVersion="18" ma:contentTypeDescription="Create a new document." ma:contentTypeScope="" ma:versionID="c6f11d5d86d089985bad03ab0df54ed4">
  <xsd:schema xmlns:xsd="http://www.w3.org/2001/XMLSchema" xmlns:xs="http://www.w3.org/2001/XMLSchema" xmlns:p="http://schemas.microsoft.com/office/2006/metadata/properties" xmlns:ns2="0c5f8226-4642-4dc5-97c9-586bbdfcfa3f" xmlns:ns3="985c3dee-86fc-48e7-8465-c4c61dfed254" targetNamespace="http://schemas.microsoft.com/office/2006/metadata/properties" ma:root="true" ma:fieldsID="40a1b25b8c42e831c3661da17684d90b" ns2:_="" ns3:_="">
    <xsd:import namespace="0c5f8226-4642-4dc5-97c9-586bbdfcfa3f"/>
    <xsd:import namespace="985c3dee-86fc-48e7-8465-c4c61dfed2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f8226-4642-4dc5-97c9-586bbdfcf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c3dee-86fc-48e7-8465-c4c61dfed2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a7e3f5-463d-460c-8029-5baeb28e58db}" ma:internalName="TaxCatchAll" ma:showField="CatchAllData" ma:web="985c3dee-86fc-48e7-8465-c4c61dfed2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C17288-2A64-4247-882F-3BEBD1D39F37}">
  <ds:schemaRefs>
    <ds:schemaRef ds:uri="http://schemas.microsoft.com/sharepoint/v3/contenttype/forms"/>
  </ds:schemaRefs>
</ds:datastoreItem>
</file>

<file path=customXml/itemProps2.xml><?xml version="1.0" encoding="utf-8"?>
<ds:datastoreItem xmlns:ds="http://schemas.openxmlformats.org/officeDocument/2006/customXml" ds:itemID="{399944A7-C70C-42AF-B976-DB58CD1E8ADB}">
  <ds:schemaRefs>
    <ds:schemaRef ds:uri="http://schemas.microsoft.com/office/2006/metadata/properties"/>
    <ds:schemaRef ds:uri="http://schemas.openxmlformats.org/package/2006/metadata/core-properties"/>
    <ds:schemaRef ds:uri="985c3dee-86fc-48e7-8465-c4c61dfed254"/>
    <ds:schemaRef ds:uri="http://schemas.microsoft.com/office/2006/documentManagement/types"/>
    <ds:schemaRef ds:uri="http://purl.org/dc/dcmitype/"/>
    <ds:schemaRef ds:uri="http://schemas.microsoft.com/office/infopath/2007/PartnerControls"/>
    <ds:schemaRef ds:uri="http://purl.org/dc/elements/1.1/"/>
    <ds:schemaRef ds:uri="0c5f8226-4642-4dc5-97c9-586bbdfcfa3f"/>
    <ds:schemaRef ds:uri="http://www.w3.org/XML/1998/namespace"/>
    <ds:schemaRef ds:uri="http://purl.org/dc/terms/"/>
  </ds:schemaRefs>
</ds:datastoreItem>
</file>

<file path=customXml/itemProps3.xml><?xml version="1.0" encoding="utf-8"?>
<ds:datastoreItem xmlns:ds="http://schemas.openxmlformats.org/officeDocument/2006/customXml" ds:itemID="{59DD7C82-D4A7-4991-B50E-F64E9F35F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f8226-4642-4dc5-97c9-586bbdfcfa3f"/>
    <ds:schemaRef ds:uri="985c3dee-86fc-48e7-8465-c4c61dfed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Documentation</vt:lpstr>
      <vt:lpstr>Figure 1</vt:lpstr>
      <vt:lpstr>Figure 6</vt:lpstr>
      <vt:lpstr>Figure 7</vt:lpstr>
      <vt:lpstr>Figure 8</vt:lpstr>
      <vt:lpstr>Figure 9</vt:lpstr>
      <vt:lpstr>Figure 10</vt:lpstr>
      <vt:lpstr>Figure 11</vt:lpstr>
      <vt:lpstr>Figure 13</vt:lpstr>
      <vt:lpstr>Figure 14</vt:lpstr>
      <vt:lpstr>Figure 15</vt:lpstr>
      <vt:lpstr>Figure 16</vt:lpstr>
      <vt:lpstr>Figure 17</vt:lpstr>
      <vt:lpstr>Figure 18</vt:lpstr>
      <vt:lpstr>Figure 19</vt:lpstr>
      <vt:lpstr>Figure 25</vt:lpstr>
      <vt:lpstr>Figure 26</vt:lpstr>
      <vt:lpstr>Figure 27</vt:lpstr>
      <vt:lpstr>Figure 28</vt:lpstr>
      <vt:lpstr>Figure 29</vt:lpstr>
      <vt:lpstr>Documentation!_Ref175231050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Franz</dc:creator>
  <cp:keywords/>
  <dc:description/>
  <cp:lastModifiedBy>Sebastian Franz</cp:lastModifiedBy>
  <cp:revision/>
  <dcterms:created xsi:type="dcterms:W3CDTF">2025-12-15T15:53:23Z</dcterms:created>
  <dcterms:modified xsi:type="dcterms:W3CDTF">2026-03-10T14:59:19Z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0x0101005E4356B3D6027F43A28AF85D49129C07</vt:lpwstr>
  </property>
  <property fmtid="{D5CDD505-2E9C-101B-9397-08002B2CF9AE}" pid="3" name="MediaServiceImageTags">
    <vt:lpwstr/>
  </property>
</Properties>
</file>